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ociedad03\CIRCULARES\PDF\"/>
    </mc:Choice>
  </mc:AlternateContent>
  <bookViews>
    <workbookView xWindow="-105" yWindow="-105" windowWidth="15570" windowHeight="11910"/>
  </bookViews>
  <sheets>
    <sheet name="OyD" sheetId="1" r:id="rId1"/>
    <sheet name="C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B8" i="2"/>
  <c r="C42" i="2"/>
  <c r="B42" i="2"/>
  <c r="N45" i="1"/>
  <c r="M45" i="1"/>
  <c r="N44" i="1"/>
  <c r="M44" i="1"/>
  <c r="N42" i="1"/>
  <c r="M42" i="1"/>
  <c r="N36" i="1"/>
  <c r="M36" i="1"/>
  <c r="N38" i="1"/>
  <c r="D41" i="1"/>
  <c r="C41" i="1"/>
  <c r="C43" i="1"/>
  <c r="D43" i="1"/>
  <c r="D50" i="1"/>
  <c r="C50" i="1"/>
  <c r="D49" i="1"/>
  <c r="C49" i="1"/>
  <c r="D47" i="1"/>
  <c r="C47" i="1"/>
  <c r="D36" i="1"/>
  <c r="C36" i="1"/>
  <c r="D38" i="1"/>
  <c r="D51" i="1" s="1"/>
  <c r="C34" i="1" s="1"/>
  <c r="C38" i="1" s="1"/>
  <c r="C51" i="1" s="1"/>
  <c r="N46" i="1" l="1"/>
  <c r="M34" i="1" s="1"/>
  <c r="M38" i="1" s="1"/>
  <c r="M46" i="1" s="1"/>
  <c r="I46" i="1" l="1"/>
  <c r="H46" i="1"/>
  <c r="I45" i="1"/>
  <c r="H45" i="1"/>
  <c r="I43" i="1"/>
  <c r="H43" i="1"/>
  <c r="I36" i="1"/>
  <c r="H36" i="1"/>
  <c r="I38" i="1"/>
  <c r="I47" i="1" s="1"/>
  <c r="H34" i="1" s="1"/>
  <c r="H38" i="1" s="1"/>
  <c r="H47" i="1" s="1"/>
  <c r="D15" i="1" l="1"/>
  <c r="C15" i="1"/>
  <c r="D21" i="1"/>
  <c r="C21" i="1"/>
  <c r="J7" i="2" l="1"/>
  <c r="J8" i="2" s="1"/>
  <c r="N7" i="2"/>
  <c r="N8" i="2" s="1"/>
  <c r="M7" i="2"/>
  <c r="M8" i="2" s="1"/>
  <c r="L7" i="2"/>
  <c r="L8" i="2" s="1"/>
  <c r="K7" i="2"/>
  <c r="K8" i="2" s="1"/>
  <c r="I7" i="2"/>
  <c r="B36" i="2" s="1"/>
  <c r="H7" i="2"/>
  <c r="H8" i="2" s="1"/>
  <c r="G7" i="2"/>
  <c r="G8" i="2" s="1"/>
  <c r="C57" i="2"/>
  <c r="B57" i="2"/>
  <c r="B22" i="2" s="1"/>
  <c r="C53" i="2"/>
  <c r="C18" i="2" s="1"/>
  <c r="B53" i="2"/>
  <c r="B18" i="2" s="1"/>
  <c r="C44" i="2"/>
  <c r="B44" i="2"/>
  <c r="A37" i="2"/>
  <c r="C35" i="2"/>
  <c r="C6" i="2" s="1"/>
  <c r="B35" i="2"/>
  <c r="B6" i="2" s="1"/>
  <c r="C29" i="2"/>
  <c r="B29" i="2"/>
  <c r="C20" i="2"/>
  <c r="B20" i="2"/>
  <c r="C17" i="2"/>
  <c r="B17" i="2"/>
  <c r="C14" i="2"/>
  <c r="B14" i="2"/>
  <c r="C12" i="2"/>
  <c r="B12" i="2"/>
  <c r="C9" i="2"/>
  <c r="B9" i="2"/>
  <c r="C22" i="2"/>
  <c r="C30" i="2" l="1"/>
  <c r="C32" i="2" s="1"/>
  <c r="C34" i="2" s="1"/>
  <c r="C36" i="2"/>
  <c r="B30" i="2"/>
  <c r="B32" i="2" s="1"/>
  <c r="B34" i="2" s="1"/>
  <c r="B10" i="2"/>
  <c r="C10" i="2"/>
  <c r="C19" i="2"/>
  <c r="C21" i="2" s="1"/>
  <c r="C23" i="2" s="1"/>
  <c r="C54" i="2"/>
  <c r="C56" i="2" s="1"/>
  <c r="C58" i="2" s="1"/>
  <c r="B5" i="2"/>
  <c r="C5" i="2"/>
  <c r="B19" i="2"/>
  <c r="B21" i="2" s="1"/>
  <c r="B23" i="2" s="1"/>
  <c r="B54" i="2"/>
  <c r="B56" i="2" s="1"/>
  <c r="B58" i="2" s="1"/>
  <c r="C38" i="2"/>
  <c r="B38" i="2"/>
  <c r="B40" i="2" s="1"/>
  <c r="I8" i="2"/>
  <c r="C40" i="2" l="1"/>
  <c r="C41" i="2" s="1"/>
  <c r="B41" i="2"/>
  <c r="B7" i="2" s="1"/>
  <c r="B11" i="2" s="1"/>
  <c r="B13" i="2" s="1"/>
  <c r="B15" i="2" s="1"/>
  <c r="C7" i="2" l="1"/>
  <c r="C11" i="2" s="1"/>
  <c r="C13" i="2" s="1"/>
  <c r="C15" i="2" s="1"/>
  <c r="C45" i="2"/>
  <c r="C47" i="2" s="1"/>
  <c r="C49" i="2" s="1"/>
  <c r="B45" i="2"/>
  <c r="B47" i="2" s="1"/>
  <c r="B49" i="2" s="1"/>
  <c r="N23" i="1"/>
  <c r="M23" i="1"/>
  <c r="N22" i="1"/>
  <c r="M22" i="1"/>
  <c r="K20" i="1"/>
  <c r="N16" i="1"/>
  <c r="M16" i="1"/>
  <c r="N9" i="1"/>
  <c r="M9" i="1"/>
  <c r="N12" i="1"/>
  <c r="I18" i="1"/>
  <c r="H18" i="1"/>
  <c r="I17" i="1"/>
  <c r="H17" i="1"/>
  <c r="I11" i="1"/>
  <c r="I19" i="1" s="1"/>
  <c r="H7" i="1" s="1"/>
  <c r="H11" i="1" s="1"/>
  <c r="H19" i="1" s="1"/>
  <c r="I9" i="1"/>
  <c r="H9" i="1"/>
  <c r="D22" i="1"/>
  <c r="C22" i="1"/>
  <c r="A19" i="1"/>
  <c r="D11" i="1"/>
  <c r="D9" i="1"/>
  <c r="C9" i="1"/>
  <c r="D23" i="1" l="1"/>
  <c r="C7" i="1" s="1"/>
  <c r="C11" i="1" s="1"/>
  <c r="C23" i="1" s="1"/>
  <c r="N24" i="1"/>
  <c r="M7" i="1" s="1"/>
  <c r="M12" i="1" s="1"/>
  <c r="M24" i="1" l="1"/>
</calcChain>
</file>

<file path=xl/sharedStrings.xml><?xml version="1.0" encoding="utf-8"?>
<sst xmlns="http://schemas.openxmlformats.org/spreadsheetml/2006/main" count="290" uniqueCount="121">
  <si>
    <t>TRIGO</t>
  </si>
  <si>
    <t>MAIZ</t>
  </si>
  <si>
    <t>SOJA</t>
  </si>
  <si>
    <t xml:space="preserve"> - Stock Inicial</t>
  </si>
  <si>
    <t>Mill/ton</t>
  </si>
  <si>
    <t xml:space="preserve">      Area Sembrada</t>
  </si>
  <si>
    <t>Mill/has</t>
  </si>
  <si>
    <t xml:space="preserve">      Rendimientos</t>
  </si>
  <si>
    <t>Kg/ha</t>
  </si>
  <si>
    <t xml:space="preserve"> - Total Oferta</t>
  </si>
  <si>
    <t xml:space="preserve"> -Semilla</t>
  </si>
  <si>
    <t xml:space="preserve">       - % S/Exportacion</t>
  </si>
  <si>
    <t>%</t>
  </si>
  <si>
    <t xml:space="preserve">       - A precio</t>
  </si>
  <si>
    <t xml:space="preserve">       - % S/Total Compras</t>
  </si>
  <si>
    <t xml:space="preserve">  - Total Demanda</t>
  </si>
  <si>
    <t xml:space="preserve"> -Stock Final</t>
  </si>
  <si>
    <t> </t>
  </si>
  <si>
    <t xml:space="preserve"> - Stock Iniciales</t>
  </si>
  <si>
    <t xml:space="preserve"> - Producción</t>
  </si>
  <si>
    <t xml:space="preserve"> - Oferta Total</t>
  </si>
  <si>
    <t xml:space="preserve"> - Consumo Int. Aparente</t>
  </si>
  <si>
    <t xml:space="preserve"> - Exportación</t>
  </si>
  <si>
    <t xml:space="preserve"> - Compras 1/3/23 (1)</t>
  </si>
  <si>
    <t xml:space="preserve">       - % S/Exportación</t>
  </si>
  <si>
    <t xml:space="preserve"> - Total Demanda</t>
  </si>
  <si>
    <t xml:space="preserve"> - Stocks Finales</t>
  </si>
  <si>
    <t xml:space="preserve"> - Importación</t>
  </si>
  <si>
    <t xml:space="preserve"> - Molienda</t>
  </si>
  <si>
    <t xml:space="preserve">       - % S/Molienda</t>
  </si>
  <si>
    <t xml:space="preserve"> -Semilla/Otros Usos</t>
  </si>
  <si>
    <t xml:space="preserve"> - Consumo Interno</t>
  </si>
  <si>
    <t xml:space="preserve">2022/23 </t>
  </si>
  <si>
    <t xml:space="preserve">2021/22 </t>
  </si>
  <si>
    <t>Fuente : Sagyp/BCBA/Agritrend</t>
  </si>
  <si>
    <t>Total</t>
  </si>
  <si>
    <t>Export Tax (33%)</t>
  </si>
  <si>
    <t>Fobbing Cost</t>
  </si>
  <si>
    <t>Fuente: Agritrend SA</t>
  </si>
  <si>
    <t>Expo Industrial</t>
  </si>
  <si>
    <t>Precio FOB Aceite</t>
  </si>
  <si>
    <t>Precio FOB Harina</t>
  </si>
  <si>
    <t>Valor Recupero</t>
  </si>
  <si>
    <t>Precio FAS Soja</t>
  </si>
  <si>
    <t>Costos s/FAS</t>
  </si>
  <si>
    <t>Contribucion Marginal</t>
  </si>
  <si>
    <t>Costos Variables</t>
  </si>
  <si>
    <t>Margen Bruto</t>
  </si>
  <si>
    <t>Costos Fijos</t>
  </si>
  <si>
    <t>Expo Poroto Soja</t>
  </si>
  <si>
    <t>Precio FOB Soja</t>
  </si>
  <si>
    <t>Precio Neto (s/Retenc./Fobbing)</t>
  </si>
  <si>
    <t>INDUSTRIA</t>
  </si>
  <si>
    <t>DISPONIBLE</t>
  </si>
  <si>
    <t>NEW CROP</t>
  </si>
  <si>
    <t>Precio FOB Oficial Soja</t>
  </si>
  <si>
    <t xml:space="preserve"> - Derecho Exportacion 31%</t>
  </si>
  <si>
    <t>Costos Exportacion</t>
  </si>
  <si>
    <t>Precio FOB Neto</t>
  </si>
  <si>
    <t>Rendimiento</t>
  </si>
  <si>
    <t>Valor Recupero Aceite</t>
  </si>
  <si>
    <t>Precio Fob Harina</t>
  </si>
  <si>
    <t>Rendimiento (*Highpro)</t>
  </si>
  <si>
    <t>Valor Recupero Total</t>
  </si>
  <si>
    <t>Otros Costos s/FAS</t>
  </si>
  <si>
    <t>Precio Fas Total</t>
  </si>
  <si>
    <t>Costos Variables Industriualizacion</t>
  </si>
  <si>
    <t>Margen Bruto de laIndustria</t>
  </si>
  <si>
    <t>Costos Fijos Industria</t>
  </si>
  <si>
    <t>Margen Neto de la Industria</t>
  </si>
  <si>
    <t>EXPORTACION</t>
  </si>
  <si>
    <t xml:space="preserve"> - Derecho Exportacion 33%</t>
  </si>
  <si>
    <t xml:space="preserve"> - Costos de Fobbing</t>
  </si>
  <si>
    <t>Precio FOB Soja Neto</t>
  </si>
  <si>
    <t>Margen de la Exportacion</t>
  </si>
  <si>
    <t>Precios FOB Oficiales del:</t>
  </si>
  <si>
    <t>Precio</t>
  </si>
  <si>
    <t>Tasa %</t>
  </si>
  <si>
    <t>Tasa Dol</t>
  </si>
  <si>
    <t>Precio Neto</t>
  </si>
  <si>
    <t>(1) Compras a igual fecha de cada ciclo - Año comercial Dic22/Nov23</t>
  </si>
  <si>
    <t>(1) Compras a igual fecha de cada ciclo - Año comercial Abr23/Mar24</t>
  </si>
  <si>
    <t>(1) Compras a igual fecha de cada ciclo - Año comercial Mar23/Feb24</t>
  </si>
  <si>
    <t>(2) Se pueden diferir DJVE para embarques entre 1/3 y 1/7 por 180 dias</t>
  </si>
  <si>
    <t>(2) Se difirieron 3 mill/ton  para embarques entre 1/12/22 y 28/2/23 por 365 dias</t>
  </si>
  <si>
    <t>Margen Neto</t>
  </si>
  <si>
    <t xml:space="preserve">    - DJVE 1/3/23</t>
  </si>
  <si>
    <t>SORGO</t>
  </si>
  <si>
    <t xml:space="preserve"> - Consumo Int.  Aparente</t>
  </si>
  <si>
    <t xml:space="preserve">    - DJVE 1/3/2023</t>
  </si>
  <si>
    <t>CEBADA</t>
  </si>
  <si>
    <t xml:space="preserve"> - Compras 1/3/23</t>
  </si>
  <si>
    <t>GIRASOL</t>
  </si>
  <si>
    <t>(1) Compras a igual fecha de cada ciclo - Año comercial Ene22/Dic22</t>
  </si>
  <si>
    <t>2021/22</t>
  </si>
  <si>
    <t>2022/23</t>
  </si>
  <si>
    <t xml:space="preserve"> - Molienda y otros usos</t>
  </si>
  <si>
    <t>COSECHA FINA</t>
  </si>
  <si>
    <t>COSECHA GRUESA</t>
  </si>
  <si>
    <t>FORRAJEROS</t>
  </si>
  <si>
    <t>OLEAGINOSOS</t>
  </si>
  <si>
    <t>Poroto</t>
  </si>
  <si>
    <t>Harina</t>
  </si>
  <si>
    <t>Aceite</t>
  </si>
  <si>
    <t>Valor Recupero Harina (+Cascara)</t>
  </si>
  <si>
    <t xml:space="preserve">    - DJVE 12/4/23</t>
  </si>
  <si>
    <t>Precio FAS MATBA</t>
  </si>
  <si>
    <t xml:space="preserve">    - Compras 26/4/23 (1)</t>
  </si>
  <si>
    <t xml:space="preserve">    - DJVE 26/4/23 (2)</t>
  </si>
  <si>
    <t xml:space="preserve">    -DJVE 26/4/2023 (2)</t>
  </si>
  <si>
    <t xml:space="preserve"> - Compras 26/4/23 (1)</t>
  </si>
  <si>
    <t xml:space="preserve">    - Compras 26/4/2023 (1)</t>
  </si>
  <si>
    <t>Y las restantes se pueden extender 180 dias más por excepción</t>
  </si>
  <si>
    <t>Nota: Las Compras de la Exportacion suelen trasladarse a la industria según las necesidades</t>
  </si>
  <si>
    <t>y márgenes del negocio ya que la mayoria de empresas operan en ambos rubros</t>
  </si>
  <si>
    <t>Contribución Marginal</t>
  </si>
  <si>
    <t>Margen Exportación</t>
  </si>
  <si>
    <t>ARGENTINA MÁRGENES DE SOJA</t>
  </si>
  <si>
    <t>Derechos de Exportación - Soja 33%, Derivados 31%</t>
  </si>
  <si>
    <t>ARGENTINA MÁRGENES DE SOJA  2023</t>
  </si>
  <si>
    <t>Cáscara (Hulls)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</si>
</sst>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22222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" fontId="8" fillId="0" borderId="4" xfId="0" applyNumberFormat="1" applyFont="1" applyBorder="1"/>
    <xf numFmtId="0" fontId="7" fillId="0" borderId="4" xfId="0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/>
    </xf>
    <xf numFmtId="9" fontId="8" fillId="0" borderId="7" xfId="1" applyFont="1" applyFill="1" applyBorder="1" applyAlignment="1">
      <alignment horizontal="center"/>
    </xf>
    <xf numFmtId="3" fontId="8" fillId="0" borderId="2" xfId="0" applyNumberFormat="1" applyFont="1" applyBorder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8" xfId="0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/>
    </xf>
    <xf numFmtId="0" fontId="7" fillId="0" borderId="4" xfId="0" applyFont="1" applyBorder="1"/>
    <xf numFmtId="164" fontId="7" fillId="0" borderId="8" xfId="0" applyNumberFormat="1" applyFont="1" applyBorder="1" applyAlignment="1">
      <alignment horizontal="center"/>
    </xf>
    <xf numFmtId="0" fontId="7" fillId="0" borderId="5" xfId="0" applyFont="1" applyBorder="1"/>
    <xf numFmtId="164" fontId="7" fillId="0" borderId="5" xfId="0" applyNumberFormat="1" applyFont="1" applyBorder="1" applyAlignment="1">
      <alignment horizontal="center" vertical="center"/>
    </xf>
    <xf numFmtId="0" fontId="8" fillId="0" borderId="4" xfId="0" applyFont="1" applyBorder="1"/>
    <xf numFmtId="0" fontId="7" fillId="0" borderId="2" xfId="0" applyFont="1" applyBorder="1"/>
    <xf numFmtId="164" fontId="7" fillId="0" borderId="6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left" vertical="center" indent="1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9" fontId="8" fillId="0" borderId="6" xfId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2" fillId="0" borderId="0" xfId="0" applyFont="1"/>
    <xf numFmtId="0" fontId="6" fillId="2" borderId="8" xfId="0" applyFont="1" applyFill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2" borderId="12" xfId="0" applyFont="1" applyFill="1" applyBorder="1"/>
    <xf numFmtId="0" fontId="17" fillId="2" borderId="6" xfId="0" applyFont="1" applyFill="1" applyBorder="1"/>
    <xf numFmtId="0" fontId="18" fillId="4" borderId="5" xfId="0" applyFont="1" applyFill="1" applyBorder="1"/>
    <xf numFmtId="1" fontId="18" fillId="4" borderId="12" xfId="0" applyNumberFormat="1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19" fillId="0" borderId="7" xfId="0" applyFont="1" applyBorder="1"/>
    <xf numFmtId="1" fontId="19" fillId="0" borderId="7" xfId="0" applyNumberFormat="1" applyFont="1" applyBorder="1" applyAlignment="1">
      <alignment horizontal="center"/>
    </xf>
    <xf numFmtId="0" fontId="18" fillId="0" borderId="4" xfId="0" applyFont="1" applyBorder="1"/>
    <xf numFmtId="1" fontId="18" fillId="0" borderId="7" xfId="0" applyNumberFormat="1" applyFont="1" applyBorder="1" applyAlignment="1">
      <alignment horizontal="center"/>
    </xf>
    <xf numFmtId="164" fontId="18" fillId="0" borderId="7" xfId="0" applyNumberFormat="1" applyFont="1" applyBorder="1" applyAlignment="1">
      <alignment horizontal="center"/>
    </xf>
    <xf numFmtId="9" fontId="18" fillId="0" borderId="7" xfId="0" applyNumberFormat="1" applyFont="1" applyBorder="1" applyAlignment="1">
      <alignment horizontal="center"/>
    </xf>
    <xf numFmtId="0" fontId="20" fillId="0" borderId="2" xfId="0" applyFont="1" applyBorder="1"/>
    <xf numFmtId="1" fontId="18" fillId="0" borderId="6" xfId="0" applyNumberFormat="1" applyFont="1" applyBorder="1" applyAlignment="1">
      <alignment horizontal="center"/>
    </xf>
    <xf numFmtId="0" fontId="19" fillId="4" borderId="1" xfId="0" applyFont="1" applyFill="1" applyBorder="1"/>
    <xf numFmtId="1" fontId="19" fillId="4" borderId="8" xfId="0" applyNumberFormat="1" applyFont="1" applyFill="1" applyBorder="1" applyAlignment="1">
      <alignment horizontal="center"/>
    </xf>
    <xf numFmtId="17" fontId="17" fillId="2" borderId="8" xfId="0" applyNumberFormat="1" applyFont="1" applyFill="1" applyBorder="1" applyAlignment="1">
      <alignment horizontal="center"/>
    </xf>
    <xf numFmtId="1" fontId="19" fillId="0" borderId="13" xfId="0" applyNumberFormat="1" applyFont="1" applyBorder="1" applyAlignment="1">
      <alignment horizontal="center"/>
    </xf>
    <xf numFmtId="1" fontId="0" fillId="0" borderId="0" xfId="0" applyNumberFormat="1"/>
    <xf numFmtId="0" fontId="22" fillId="2" borderId="1" xfId="0" applyFont="1" applyFill="1" applyBorder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/>
    <xf numFmtId="0" fontId="18" fillId="4" borderId="4" xfId="0" applyFont="1" applyFill="1" applyBorder="1" applyAlignment="1">
      <alignment horizontal="left"/>
    </xf>
    <xf numFmtId="0" fontId="18" fillId="0" borderId="4" xfId="0" quotePrefix="1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9" fontId="16" fillId="0" borderId="0" xfId="1" applyFont="1" applyAlignment="1">
      <alignment horizontal="center"/>
    </xf>
    <xf numFmtId="0" fontId="14" fillId="0" borderId="0" xfId="0" applyFont="1"/>
    <xf numFmtId="0" fontId="17" fillId="2" borderId="8" xfId="0" applyFont="1" applyFill="1" applyBorder="1"/>
    <xf numFmtId="1" fontId="19" fillId="0" borderId="12" xfId="0" applyNumberFormat="1" applyFont="1" applyBorder="1" applyAlignment="1">
      <alignment horizontal="center"/>
    </xf>
    <xf numFmtId="17" fontId="17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19" fillId="5" borderId="7" xfId="0" applyFont="1" applyFill="1" applyBorder="1"/>
    <xf numFmtId="1" fontId="19" fillId="5" borderId="7" xfId="0" applyNumberFormat="1" applyFont="1" applyFill="1" applyBorder="1" applyAlignment="1">
      <alignment horizontal="center"/>
    </xf>
    <xf numFmtId="0" fontId="21" fillId="5" borderId="8" xfId="0" applyFont="1" applyFill="1" applyBorder="1"/>
    <xf numFmtId="1" fontId="21" fillId="5" borderId="8" xfId="0" applyNumberFormat="1" applyFont="1" applyFill="1" applyBorder="1" applyAlignment="1">
      <alignment horizontal="center"/>
    </xf>
    <xf numFmtId="1" fontId="15" fillId="0" borderId="0" xfId="0" applyNumberFormat="1" applyFont="1" applyAlignment="1">
      <alignment horizontal="center"/>
    </xf>
    <xf numFmtId="1" fontId="19" fillId="5" borderId="13" xfId="0" applyNumberFormat="1" applyFont="1" applyFill="1" applyBorder="1" applyAlignment="1">
      <alignment horizontal="center"/>
    </xf>
    <xf numFmtId="1" fontId="21" fillId="5" borderId="11" xfId="0" applyNumberFormat="1" applyFont="1" applyFill="1" applyBorder="1" applyAlignment="1">
      <alignment horizontal="center"/>
    </xf>
    <xf numFmtId="14" fontId="18" fillId="0" borderId="0" xfId="0" applyNumberFormat="1" applyFont="1"/>
    <xf numFmtId="0" fontId="14" fillId="0" borderId="4" xfId="0" applyFont="1" applyBorder="1"/>
    <xf numFmtId="0" fontId="17" fillId="2" borderId="8" xfId="0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8" fillId="6" borderId="1" xfId="0" applyFont="1" applyFill="1" applyBorder="1"/>
    <xf numFmtId="1" fontId="18" fillId="6" borderId="8" xfId="0" applyNumberFormat="1" applyFont="1" applyFill="1" applyBorder="1" applyAlignment="1">
      <alignment horizontal="center"/>
    </xf>
    <xf numFmtId="0" fontId="18" fillId="6" borderId="4" xfId="0" applyFont="1" applyFill="1" applyBorder="1"/>
    <xf numFmtId="1" fontId="18" fillId="6" borderId="7" xfId="0" applyNumberFormat="1" applyFont="1" applyFill="1" applyBorder="1" applyAlignment="1">
      <alignment horizontal="center"/>
    </xf>
    <xf numFmtId="9" fontId="8" fillId="0" borderId="7" xfId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" fontId="15" fillId="2" borderId="8" xfId="0" applyNumberFormat="1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5" fillId="0" borderId="0" xfId="0" applyFont="1"/>
    <xf numFmtId="0" fontId="16" fillId="0" borderId="7" xfId="0" applyFont="1" applyBorder="1" applyAlignment="1">
      <alignment horizontal="center"/>
    </xf>
    <xf numFmtId="17" fontId="18" fillId="0" borderId="8" xfId="0" applyNumberFormat="1" applyFont="1" applyBorder="1" applyAlignment="1">
      <alignment horizontal="center"/>
    </xf>
    <xf numFmtId="17" fontId="18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9" fontId="2" fillId="0" borderId="7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17" fontId="17" fillId="2" borderId="1" xfId="0" applyNumberFormat="1" applyFont="1" applyFill="1" applyBorder="1" applyAlignment="1">
      <alignment horizontal="center"/>
    </xf>
    <xf numFmtId="17" fontId="17" fillId="2" borderId="11" xfId="0" applyNumberFormat="1" applyFont="1" applyFill="1" applyBorder="1" applyAlignment="1">
      <alignment horizontal="center"/>
    </xf>
    <xf numFmtId="14" fontId="25" fillId="0" borderId="9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tabSelected="1" topLeftCell="F1" zoomScale="90" zoomScaleNormal="90" workbookViewId="0">
      <selection activeCell="K26" sqref="K26"/>
    </sheetView>
  </sheetViews>
  <sheetFormatPr baseColWidth="10" defaultColWidth="11.42578125" defaultRowHeight="21" x14ac:dyDescent="0.35"/>
  <cols>
    <col min="1" max="1" width="33.140625" style="1" customWidth="1"/>
    <col min="2" max="2" width="12" style="2" bestFit="1" customWidth="1"/>
    <col min="3" max="4" width="18.28515625" style="2" customWidth="1"/>
    <col min="5" max="5" width="2.42578125" style="2" customWidth="1"/>
    <col min="6" max="6" width="36" style="32" bestFit="1" customWidth="1"/>
    <col min="7" max="7" width="12" style="32" bestFit="1" customWidth="1"/>
    <col min="8" max="9" width="15.28515625" style="32" customWidth="1"/>
    <col min="10" max="10" width="2.28515625" style="1" customWidth="1"/>
    <col min="11" max="11" width="40.85546875" style="1" customWidth="1"/>
    <col min="12" max="12" width="13" style="1" bestFit="1" customWidth="1"/>
    <col min="13" max="14" width="15.5703125" style="1" customWidth="1"/>
    <col min="15" max="16384" width="11.42578125" style="1"/>
  </cols>
  <sheetData>
    <row r="1" spans="1:14" ht="27" thickBot="1" x14ac:dyDescent="0.45">
      <c r="A1" s="137" t="s">
        <v>97</v>
      </c>
      <c r="B1" s="138"/>
      <c r="C1" s="138"/>
      <c r="D1" s="139"/>
      <c r="F1" s="137" t="s">
        <v>98</v>
      </c>
      <c r="G1" s="138"/>
      <c r="H1" s="138"/>
      <c r="I1" s="138"/>
      <c r="J1" s="138"/>
      <c r="K1" s="138"/>
      <c r="L1" s="138"/>
      <c r="M1" s="138"/>
      <c r="N1" s="139"/>
    </row>
    <row r="2" spans="1:14" ht="9" customHeight="1" thickBot="1" x14ac:dyDescent="0.45">
      <c r="A2" s="112"/>
      <c r="B2" s="112"/>
      <c r="C2" s="112"/>
      <c r="D2" s="112"/>
      <c r="F2" s="115"/>
      <c r="G2" s="115"/>
      <c r="H2" s="115"/>
      <c r="I2" s="115"/>
      <c r="J2" s="116"/>
      <c r="K2" s="115"/>
      <c r="L2" s="115"/>
      <c r="M2" s="115"/>
      <c r="N2" s="115"/>
    </row>
    <row r="3" spans="1:14" ht="27" thickBot="1" x14ac:dyDescent="0.45">
      <c r="A3" s="112"/>
      <c r="B3" s="112"/>
      <c r="C3" s="112"/>
      <c r="D3" s="112"/>
      <c r="F3" s="137" t="s">
        <v>99</v>
      </c>
      <c r="G3" s="138"/>
      <c r="H3" s="138"/>
      <c r="I3" s="139"/>
      <c r="J3" s="112"/>
      <c r="K3" s="137" t="s">
        <v>100</v>
      </c>
      <c r="L3" s="138"/>
      <c r="M3" s="138"/>
      <c r="N3" s="139"/>
    </row>
    <row r="4" spans="1:14" ht="8.25" customHeight="1" thickBot="1" x14ac:dyDescent="0.4"/>
    <row r="5" spans="1:14" ht="27" thickBot="1" x14ac:dyDescent="0.45">
      <c r="A5" s="137" t="s">
        <v>0</v>
      </c>
      <c r="B5" s="138"/>
      <c r="C5" s="138"/>
      <c r="D5" s="139"/>
      <c r="F5" s="137" t="s">
        <v>1</v>
      </c>
      <c r="G5" s="138"/>
      <c r="H5" s="138"/>
      <c r="I5" s="139"/>
      <c r="K5" s="137" t="s">
        <v>2</v>
      </c>
      <c r="L5" s="138"/>
      <c r="M5" s="138"/>
      <c r="N5" s="139"/>
    </row>
    <row r="6" spans="1:14" ht="21.75" thickBot="1" x14ac:dyDescent="0.4">
      <c r="A6" s="5"/>
      <c r="B6" s="5"/>
      <c r="C6" s="6" t="s">
        <v>32</v>
      </c>
      <c r="D6" s="54" t="s">
        <v>33</v>
      </c>
      <c r="F6" s="33" t="s">
        <v>17</v>
      </c>
      <c r="G6" s="34"/>
      <c r="H6" s="6" t="s">
        <v>32</v>
      </c>
      <c r="I6" s="54" t="s">
        <v>33</v>
      </c>
      <c r="K6" s="5"/>
      <c r="L6" s="5"/>
      <c r="M6" s="6" t="s">
        <v>32</v>
      </c>
      <c r="N6" s="54" t="s">
        <v>33</v>
      </c>
    </row>
    <row r="7" spans="1:14" ht="21.75" thickBot="1" x14ac:dyDescent="0.4">
      <c r="A7" s="7" t="s">
        <v>3</v>
      </c>
      <c r="B7" s="8" t="s">
        <v>4</v>
      </c>
      <c r="C7" s="9">
        <f>+D23</f>
        <v>1.6999999999999993</v>
      </c>
      <c r="D7" s="28">
        <v>1.7</v>
      </c>
      <c r="F7" s="35" t="s">
        <v>18</v>
      </c>
      <c r="G7" s="8" t="s">
        <v>4</v>
      </c>
      <c r="H7" s="9">
        <f>+I19</f>
        <v>3.5</v>
      </c>
      <c r="I7" s="28">
        <v>3.5</v>
      </c>
      <c r="K7" s="7" t="s">
        <v>3</v>
      </c>
      <c r="L7" s="8" t="s">
        <v>4</v>
      </c>
      <c r="M7" s="9">
        <f>+N24</f>
        <v>7.7999999999999972</v>
      </c>
      <c r="N7" s="28">
        <v>6.5</v>
      </c>
    </row>
    <row r="8" spans="1:14" ht="21.75" hidden="1" thickBot="1" x14ac:dyDescent="0.35">
      <c r="A8" s="10" t="s">
        <v>5</v>
      </c>
      <c r="B8" s="11" t="s">
        <v>6</v>
      </c>
      <c r="C8" s="12">
        <v>5.9</v>
      </c>
      <c r="D8" s="19">
        <v>6.7</v>
      </c>
      <c r="F8" s="15" t="s">
        <v>5</v>
      </c>
      <c r="G8" s="11" t="s">
        <v>6</v>
      </c>
      <c r="H8" s="36">
        <v>6.9</v>
      </c>
      <c r="I8" s="36">
        <v>7.3</v>
      </c>
      <c r="K8" s="10" t="s">
        <v>5</v>
      </c>
      <c r="L8" s="11" t="s">
        <v>6</v>
      </c>
      <c r="M8" s="12">
        <v>16.3</v>
      </c>
      <c r="N8" s="56">
        <v>16.100000000000001</v>
      </c>
    </row>
    <row r="9" spans="1:14" ht="21.75" hidden="1" thickBot="1" x14ac:dyDescent="0.4">
      <c r="A9" s="10" t="s">
        <v>7</v>
      </c>
      <c r="B9" s="11" t="s">
        <v>8</v>
      </c>
      <c r="C9" s="13">
        <f>+C10/(C8*0.9)</f>
        <v>2.1657250470809792</v>
      </c>
      <c r="D9" s="55">
        <f>+D10/(D8*0.98)</f>
        <v>3.3658239415169056</v>
      </c>
      <c r="F9" s="7" t="s">
        <v>7</v>
      </c>
      <c r="G9" s="11" t="s">
        <v>8</v>
      </c>
      <c r="H9" s="37">
        <f>+H10/(H8*0.97)</f>
        <v>5.0799342596742862</v>
      </c>
      <c r="I9" s="37">
        <f>+I10/(I8*0.93)</f>
        <v>7.7330976579761375</v>
      </c>
      <c r="K9" s="10" t="s">
        <v>7</v>
      </c>
      <c r="L9" s="11" t="s">
        <v>8</v>
      </c>
      <c r="M9" s="13">
        <f>+M10/(M8*0.99)</f>
        <v>1.4252959038235111</v>
      </c>
      <c r="N9" s="55">
        <f>+N10/(N8*0.95)</f>
        <v>2.8767571101667211</v>
      </c>
    </row>
    <row r="10" spans="1:14" ht="21.75" thickBot="1" x14ac:dyDescent="0.4">
      <c r="A10" s="10" t="s">
        <v>19</v>
      </c>
      <c r="B10" s="8" t="s">
        <v>4</v>
      </c>
      <c r="C10" s="12">
        <v>11.5</v>
      </c>
      <c r="D10" s="56">
        <v>22.1</v>
      </c>
      <c r="F10" s="38" t="s">
        <v>19</v>
      </c>
      <c r="G10" s="8" t="s">
        <v>4</v>
      </c>
      <c r="H10" s="17">
        <v>34</v>
      </c>
      <c r="I10" s="57">
        <v>52.5</v>
      </c>
      <c r="K10" s="10" t="s">
        <v>19</v>
      </c>
      <c r="L10" s="8" t="s">
        <v>4</v>
      </c>
      <c r="M10" s="12">
        <v>23</v>
      </c>
      <c r="N10" s="56">
        <v>44</v>
      </c>
    </row>
    <row r="11" spans="1:14" ht="21.75" thickBot="1" x14ac:dyDescent="0.4">
      <c r="A11" s="7" t="s">
        <v>9</v>
      </c>
      <c r="B11" s="8" t="s">
        <v>4</v>
      </c>
      <c r="C11" s="14">
        <f>+C10+C7</f>
        <v>13.2</v>
      </c>
      <c r="D11" s="28">
        <f>+D10+D7</f>
        <v>23.8</v>
      </c>
      <c r="F11" s="35" t="s">
        <v>20</v>
      </c>
      <c r="G11" s="8" t="s">
        <v>4</v>
      </c>
      <c r="H11" s="39">
        <f>+H10+H7</f>
        <v>37.5</v>
      </c>
      <c r="I11" s="39">
        <f>+I10+I7</f>
        <v>56</v>
      </c>
      <c r="K11" s="10" t="s">
        <v>27</v>
      </c>
      <c r="L11" s="8" t="s">
        <v>4</v>
      </c>
      <c r="M11" s="12">
        <v>9</v>
      </c>
      <c r="N11" s="56">
        <v>3.5</v>
      </c>
    </row>
    <row r="12" spans="1:14" ht="21.75" thickBot="1" x14ac:dyDescent="0.4">
      <c r="A12" s="15" t="s">
        <v>31</v>
      </c>
      <c r="B12" s="16" t="s">
        <v>4</v>
      </c>
      <c r="C12" s="17">
        <v>6</v>
      </c>
      <c r="D12" s="57">
        <v>6</v>
      </c>
      <c r="F12" s="38" t="s">
        <v>21</v>
      </c>
      <c r="G12" s="8" t="s">
        <v>4</v>
      </c>
      <c r="H12" s="17">
        <v>16.5</v>
      </c>
      <c r="I12" s="57">
        <v>16.5</v>
      </c>
      <c r="K12" s="7" t="s">
        <v>9</v>
      </c>
      <c r="L12" s="8" t="s">
        <v>4</v>
      </c>
      <c r="M12" s="28">
        <f>+M11+M10+M7</f>
        <v>39.799999999999997</v>
      </c>
      <c r="N12" s="28">
        <f>+N11+N10+N7</f>
        <v>54</v>
      </c>
    </row>
    <row r="13" spans="1:14" x14ac:dyDescent="0.35">
      <c r="A13" s="18" t="s">
        <v>107</v>
      </c>
      <c r="B13" s="21" t="s">
        <v>4</v>
      </c>
      <c r="C13" s="20">
        <v>2.54</v>
      </c>
      <c r="D13" s="58">
        <v>2.375</v>
      </c>
      <c r="F13" s="40" t="s">
        <v>22</v>
      </c>
      <c r="G13" s="16" t="s">
        <v>4</v>
      </c>
      <c r="H13" s="41">
        <v>19</v>
      </c>
      <c r="I13" s="59">
        <v>36</v>
      </c>
      <c r="K13" s="15" t="s">
        <v>28</v>
      </c>
      <c r="L13" s="16" t="s">
        <v>4</v>
      </c>
      <c r="M13" s="17">
        <v>29</v>
      </c>
      <c r="N13" s="57">
        <v>37</v>
      </c>
    </row>
    <row r="14" spans="1:14" x14ac:dyDescent="0.35">
      <c r="A14" s="22" t="s">
        <v>13</v>
      </c>
      <c r="B14" s="23" t="s">
        <v>4</v>
      </c>
      <c r="C14" s="17">
        <v>1.5</v>
      </c>
      <c r="D14" s="57">
        <v>1.3</v>
      </c>
      <c r="F14" s="42" t="s">
        <v>109</v>
      </c>
      <c r="G14" s="23" t="s">
        <v>4</v>
      </c>
      <c r="H14" s="17">
        <v>11.285</v>
      </c>
      <c r="I14" s="57">
        <v>22.847000000000001</v>
      </c>
      <c r="K14" s="18" t="s">
        <v>111</v>
      </c>
      <c r="L14" s="48" t="s">
        <v>4</v>
      </c>
      <c r="M14" s="20">
        <v>6.2</v>
      </c>
      <c r="N14" s="58">
        <v>12.6</v>
      </c>
    </row>
    <row r="15" spans="1:14" ht="21.75" thickBot="1" x14ac:dyDescent="0.4">
      <c r="A15" s="26" t="s">
        <v>14</v>
      </c>
      <c r="B15" s="24" t="s">
        <v>12</v>
      </c>
      <c r="C15" s="110">
        <f>+C14/C13</f>
        <v>0.59055118110236215</v>
      </c>
      <c r="D15" s="110">
        <f>+D14/D13</f>
        <v>0.54736842105263162</v>
      </c>
      <c r="F15" s="22" t="s">
        <v>110</v>
      </c>
      <c r="G15" s="23" t="s">
        <v>4</v>
      </c>
      <c r="H15" s="20">
        <v>10.28</v>
      </c>
      <c r="I15" s="58">
        <v>22.702000000000002</v>
      </c>
      <c r="K15" s="22" t="s">
        <v>13</v>
      </c>
      <c r="L15" s="49" t="s">
        <v>4</v>
      </c>
      <c r="M15" s="20">
        <v>1.8</v>
      </c>
      <c r="N15" s="58">
        <v>4.4000000000000004</v>
      </c>
    </row>
    <row r="16" spans="1:14" ht="21.75" thickBot="1" x14ac:dyDescent="0.4">
      <c r="A16" s="7" t="s">
        <v>10</v>
      </c>
      <c r="B16" s="8" t="s">
        <v>4</v>
      </c>
      <c r="C16" s="9">
        <v>0.7</v>
      </c>
      <c r="D16" s="28">
        <v>0.7</v>
      </c>
      <c r="F16" s="22" t="s">
        <v>13</v>
      </c>
      <c r="G16" s="23" t="s">
        <v>4</v>
      </c>
      <c r="H16" s="20">
        <v>5.9459999999999997</v>
      </c>
      <c r="I16" s="58">
        <v>16.170000000000002</v>
      </c>
      <c r="K16" s="26" t="s">
        <v>14</v>
      </c>
      <c r="L16" s="24" t="s">
        <v>12</v>
      </c>
      <c r="M16" s="50">
        <f>+M15/M14</f>
        <v>0.29032258064516131</v>
      </c>
      <c r="N16" s="50">
        <f>+N15/N14</f>
        <v>0.34920634920634924</v>
      </c>
    </row>
    <row r="17" spans="1:14" ht="21.75" thickBot="1" x14ac:dyDescent="0.4">
      <c r="A17" s="15" t="s">
        <v>22</v>
      </c>
      <c r="B17" s="16" t="s">
        <v>4</v>
      </c>
      <c r="C17" s="17">
        <v>5</v>
      </c>
      <c r="D17" s="57">
        <v>15.4</v>
      </c>
      <c r="F17" s="22" t="s">
        <v>14</v>
      </c>
      <c r="G17" s="24" t="s">
        <v>12</v>
      </c>
      <c r="H17" s="25">
        <f>+H16/H15</f>
        <v>0.57840466926070044</v>
      </c>
      <c r="I17" s="25">
        <f>+I16/I15</f>
        <v>0.71227204651572551</v>
      </c>
      <c r="K17" s="7" t="s">
        <v>30</v>
      </c>
      <c r="L17" s="8" t="s">
        <v>4</v>
      </c>
      <c r="M17" s="8">
        <v>3.7</v>
      </c>
      <c r="N17" s="36">
        <v>3.7</v>
      </c>
    </row>
    <row r="18" spans="1:14" ht="21.75" thickBot="1" x14ac:dyDescent="0.4">
      <c r="A18" s="18" t="s">
        <v>108</v>
      </c>
      <c r="B18" s="21" t="s">
        <v>4</v>
      </c>
      <c r="C18" s="20">
        <v>8.9</v>
      </c>
      <c r="D18" s="58">
        <v>14.5</v>
      </c>
      <c r="F18" s="35" t="s">
        <v>25</v>
      </c>
      <c r="G18" s="36" t="s">
        <v>4</v>
      </c>
      <c r="H18" s="39">
        <f>+H13+H12</f>
        <v>35.5</v>
      </c>
      <c r="I18" s="39">
        <f>+I13+I12</f>
        <v>52.5</v>
      </c>
      <c r="K18" s="15" t="s">
        <v>22</v>
      </c>
      <c r="L18" s="16" t="s">
        <v>4</v>
      </c>
      <c r="M18" s="17">
        <v>1</v>
      </c>
      <c r="N18" s="57">
        <v>5.5</v>
      </c>
    </row>
    <row r="19" spans="1:14" ht="21.75" thickBot="1" x14ac:dyDescent="0.4">
      <c r="A19" s="22" t="str">
        <f>+A13</f>
        <v xml:space="preserve">    - Compras 26/4/23 (1)</v>
      </c>
      <c r="B19" s="23" t="s">
        <v>4</v>
      </c>
      <c r="C19" s="20">
        <v>6.0110000000000001</v>
      </c>
      <c r="D19" s="58">
        <v>16.425000000000001</v>
      </c>
      <c r="F19" s="43" t="s">
        <v>26</v>
      </c>
      <c r="G19" s="11" t="s">
        <v>4</v>
      </c>
      <c r="H19" s="44">
        <f>+H11-H12-H13</f>
        <v>2</v>
      </c>
      <c r="I19" s="44">
        <f>+I11-I12-I13</f>
        <v>3.5</v>
      </c>
      <c r="K19" s="18" t="s">
        <v>105</v>
      </c>
      <c r="L19" s="21" t="s">
        <v>4</v>
      </c>
      <c r="M19" s="20">
        <v>0.63500000000000001</v>
      </c>
      <c r="N19" s="58">
        <v>0.33800000000000002</v>
      </c>
    </row>
    <row r="20" spans="1:14" x14ac:dyDescent="0.35">
      <c r="A20" s="22" t="s">
        <v>13</v>
      </c>
      <c r="B20" s="23" t="s">
        <v>4</v>
      </c>
      <c r="C20" s="17">
        <v>4.33</v>
      </c>
      <c r="D20" s="57">
        <v>14.603999999999999</v>
      </c>
      <c r="F20" s="3" t="s">
        <v>82</v>
      </c>
      <c r="G20" s="45"/>
      <c r="H20" s="45"/>
      <c r="I20" s="45"/>
      <c r="K20" s="22" t="str">
        <f>+K14</f>
        <v xml:space="preserve">    - Compras 26/4/2023 (1)</v>
      </c>
      <c r="L20" s="49" t="s">
        <v>4</v>
      </c>
      <c r="M20" s="20">
        <v>0.9</v>
      </c>
      <c r="N20" s="58">
        <v>1.47</v>
      </c>
    </row>
    <row r="21" spans="1:14" ht="21.75" thickBot="1" x14ac:dyDescent="0.4">
      <c r="A21" s="26" t="s">
        <v>14</v>
      </c>
      <c r="B21" s="24" t="s">
        <v>12</v>
      </c>
      <c r="C21" s="110">
        <f>+C20/C19</f>
        <v>0.72034603227416405</v>
      </c>
      <c r="D21" s="110">
        <f>+D20/D19</f>
        <v>0.88913242009132409</v>
      </c>
      <c r="F21" s="4" t="s">
        <v>83</v>
      </c>
      <c r="G21" s="46"/>
      <c r="H21" s="46"/>
      <c r="I21" s="46"/>
      <c r="K21" s="22" t="s">
        <v>13</v>
      </c>
      <c r="L21" s="49" t="s">
        <v>4</v>
      </c>
      <c r="M21" s="49">
        <v>0.8</v>
      </c>
      <c r="N21" s="48">
        <v>1.3</v>
      </c>
    </row>
    <row r="22" spans="1:14" ht="21.75" thickBot="1" x14ac:dyDescent="0.4">
      <c r="A22" s="27" t="s">
        <v>15</v>
      </c>
      <c r="B22" s="8" t="s">
        <v>4</v>
      </c>
      <c r="C22" s="28">
        <f>+C12+C16+C17</f>
        <v>11.7</v>
      </c>
      <c r="D22" s="28">
        <f>+D12+D16+D17</f>
        <v>22.1</v>
      </c>
      <c r="F22" s="3" t="s">
        <v>34</v>
      </c>
      <c r="K22" s="26" t="s">
        <v>14</v>
      </c>
      <c r="L22" s="24" t="s">
        <v>12</v>
      </c>
      <c r="M22" s="50">
        <f>+M21/M20</f>
        <v>0.88888888888888895</v>
      </c>
      <c r="N22" s="50">
        <f>+N21/N20</f>
        <v>0.88435374149659873</v>
      </c>
    </row>
    <row r="23" spans="1:14" ht="21.75" thickBot="1" x14ac:dyDescent="0.4">
      <c r="A23" s="10" t="s">
        <v>16</v>
      </c>
      <c r="B23" s="8" t="s">
        <v>4</v>
      </c>
      <c r="C23" s="12">
        <f>+C11-C22</f>
        <v>1.5</v>
      </c>
      <c r="D23" s="56">
        <f>+D11-D22</f>
        <v>1.6999999999999993</v>
      </c>
      <c r="K23" s="27" t="s">
        <v>15</v>
      </c>
      <c r="L23" s="8" t="s">
        <v>4</v>
      </c>
      <c r="M23" s="28">
        <f>+M13+M17+M18</f>
        <v>33.700000000000003</v>
      </c>
      <c r="N23" s="28">
        <f>+N13+N17+N18</f>
        <v>46.2</v>
      </c>
    </row>
    <row r="24" spans="1:14" ht="21.75" thickBot="1" x14ac:dyDescent="0.4">
      <c r="A24" s="3" t="s">
        <v>80</v>
      </c>
      <c r="B24" s="29"/>
      <c r="C24" s="29"/>
      <c r="D24" s="29"/>
      <c r="K24" s="10" t="s">
        <v>16</v>
      </c>
      <c r="L24" s="8" t="s">
        <v>4</v>
      </c>
      <c r="M24" s="12">
        <f>+M12-M23</f>
        <v>6.0999999999999943</v>
      </c>
      <c r="N24" s="56">
        <f>+N12-N23</f>
        <v>7.7999999999999972</v>
      </c>
    </row>
    <row r="25" spans="1:14" x14ac:dyDescent="0.35">
      <c r="A25" s="4" t="s">
        <v>84</v>
      </c>
      <c r="B25" s="29"/>
      <c r="C25" s="29"/>
      <c r="D25" s="29"/>
      <c r="K25" s="47" t="s">
        <v>113</v>
      </c>
      <c r="L25" s="51"/>
      <c r="M25" s="51"/>
      <c r="N25" s="52"/>
    </row>
    <row r="26" spans="1:14" x14ac:dyDescent="0.35">
      <c r="A26" s="4" t="s">
        <v>112</v>
      </c>
      <c r="K26" s="4" t="s">
        <v>114</v>
      </c>
      <c r="L26" s="29"/>
      <c r="M26" s="29"/>
      <c r="N26" s="29"/>
    </row>
    <row r="27" spans="1:14" x14ac:dyDescent="0.35">
      <c r="A27" s="3" t="s">
        <v>34</v>
      </c>
      <c r="K27" s="3" t="s">
        <v>81</v>
      </c>
      <c r="L27" s="29"/>
      <c r="M27" s="29"/>
      <c r="N27" s="29"/>
    </row>
    <row r="28" spans="1:14" x14ac:dyDescent="0.35">
      <c r="K28" s="3" t="s">
        <v>34</v>
      </c>
      <c r="L28" s="53"/>
      <c r="M28" s="53"/>
      <c r="N28" s="53"/>
    </row>
    <row r="31" spans="1:14" ht="21.75" hidden="1" thickBot="1" x14ac:dyDescent="0.4"/>
    <row r="32" spans="1:14" ht="27" hidden="1" thickBot="1" x14ac:dyDescent="0.45">
      <c r="A32" s="137" t="s">
        <v>90</v>
      </c>
      <c r="B32" s="138"/>
      <c r="C32" s="138"/>
      <c r="D32" s="139"/>
      <c r="F32" s="137" t="s">
        <v>87</v>
      </c>
      <c r="G32" s="138"/>
      <c r="H32" s="138"/>
      <c r="I32" s="139"/>
      <c r="K32" s="137" t="s">
        <v>92</v>
      </c>
      <c r="L32" s="138"/>
      <c r="M32" s="138"/>
      <c r="N32" s="139"/>
    </row>
    <row r="33" spans="1:14" ht="21.75" hidden="1" thickBot="1" x14ac:dyDescent="0.4">
      <c r="A33" s="33" t="s">
        <v>17</v>
      </c>
      <c r="B33" s="34"/>
      <c r="C33" s="6" t="s">
        <v>95</v>
      </c>
      <c r="D33" s="54" t="s">
        <v>94</v>
      </c>
      <c r="F33" s="33" t="s">
        <v>17</v>
      </c>
      <c r="G33" s="34"/>
      <c r="H33" s="6" t="s">
        <v>95</v>
      </c>
      <c r="I33" s="54" t="s">
        <v>94</v>
      </c>
      <c r="K33" s="33" t="s">
        <v>17</v>
      </c>
      <c r="L33" s="34"/>
      <c r="M33" s="6" t="s">
        <v>95</v>
      </c>
      <c r="N33" s="54" t="s">
        <v>94</v>
      </c>
    </row>
    <row r="34" spans="1:14" ht="21.75" hidden="1" thickBot="1" x14ac:dyDescent="0.4">
      <c r="A34" s="35" t="s">
        <v>18</v>
      </c>
      <c r="B34" s="8" t="s">
        <v>4</v>
      </c>
      <c r="C34" s="9">
        <f>+D51</f>
        <v>0.17000000000000037</v>
      </c>
      <c r="D34" s="28">
        <v>0.22</v>
      </c>
      <c r="F34" s="35" t="s">
        <v>18</v>
      </c>
      <c r="G34" s="8" t="s">
        <v>4</v>
      </c>
      <c r="H34" s="9">
        <f>+I47</f>
        <v>0.35000000000000031</v>
      </c>
      <c r="I34" s="28">
        <v>0.2</v>
      </c>
      <c r="K34" s="35" t="s">
        <v>18</v>
      </c>
      <c r="L34" s="8" t="s">
        <v>4</v>
      </c>
      <c r="M34" s="9">
        <f>+N46</f>
        <v>0.52</v>
      </c>
      <c r="N34" s="28">
        <v>0.17</v>
      </c>
    </row>
    <row r="35" spans="1:14" ht="21.75" hidden="1" thickBot="1" x14ac:dyDescent="0.35">
      <c r="A35" s="15" t="s">
        <v>5</v>
      </c>
      <c r="B35" s="11" t="s">
        <v>6</v>
      </c>
      <c r="C35" s="28">
        <v>1.8</v>
      </c>
      <c r="D35" s="28">
        <v>1.6</v>
      </c>
      <c r="F35" s="15" t="s">
        <v>5</v>
      </c>
      <c r="G35" s="11" t="s">
        <v>6</v>
      </c>
      <c r="H35" s="28">
        <v>1</v>
      </c>
      <c r="I35" s="28">
        <v>0.93</v>
      </c>
      <c r="K35" s="15" t="s">
        <v>5</v>
      </c>
      <c r="L35" s="11" t="s">
        <v>6</v>
      </c>
      <c r="M35" s="28">
        <v>2.1</v>
      </c>
      <c r="N35" s="28">
        <v>1.8</v>
      </c>
    </row>
    <row r="36" spans="1:14" ht="21.75" hidden="1" thickBot="1" x14ac:dyDescent="0.4">
      <c r="A36" s="7" t="s">
        <v>7</v>
      </c>
      <c r="B36" s="11" t="s">
        <v>8</v>
      </c>
      <c r="C36" s="37">
        <f>+C37/C35*0.97</f>
        <v>2.2094444444444443</v>
      </c>
      <c r="D36" s="37">
        <f>+D37/D35*0.96</f>
        <v>3.12</v>
      </c>
      <c r="F36" s="7" t="s">
        <v>7</v>
      </c>
      <c r="G36" s="11" t="s">
        <v>8</v>
      </c>
      <c r="H36" s="37">
        <f>+H37/(H35*0.97)</f>
        <v>3.0927835051546393</v>
      </c>
      <c r="I36" s="37">
        <f>+I37/(I35*0.96)</f>
        <v>3.2482078853046592</v>
      </c>
      <c r="K36" s="7" t="s">
        <v>7</v>
      </c>
      <c r="L36" s="11" t="s">
        <v>8</v>
      </c>
      <c r="M36" s="37">
        <f>+M37/(M35*0.99)</f>
        <v>1.7797017797017796</v>
      </c>
      <c r="N36" s="37">
        <f>+N37/(N35*0.99)</f>
        <v>2.244668911335578</v>
      </c>
    </row>
    <row r="37" spans="1:14" ht="21.75" hidden="1" thickBot="1" x14ac:dyDescent="0.4">
      <c r="A37" s="38" t="s">
        <v>19</v>
      </c>
      <c r="B37" s="8" t="s">
        <v>4</v>
      </c>
      <c r="C37" s="17">
        <v>4.0999999999999996</v>
      </c>
      <c r="D37" s="57">
        <v>5.2</v>
      </c>
      <c r="F37" s="38" t="s">
        <v>19</v>
      </c>
      <c r="G37" s="8" t="s">
        <v>4</v>
      </c>
      <c r="H37" s="17">
        <v>3</v>
      </c>
      <c r="I37" s="57">
        <v>2.9</v>
      </c>
      <c r="K37" s="38" t="s">
        <v>19</v>
      </c>
      <c r="L37" s="8" t="s">
        <v>4</v>
      </c>
      <c r="M37" s="17">
        <v>3.7</v>
      </c>
      <c r="N37" s="57">
        <v>4</v>
      </c>
    </row>
    <row r="38" spans="1:14" ht="21.75" hidden="1" thickBot="1" x14ac:dyDescent="0.4">
      <c r="A38" s="35" t="s">
        <v>20</v>
      </c>
      <c r="B38" s="8" t="s">
        <v>4</v>
      </c>
      <c r="C38" s="39">
        <f>+C37+C34</f>
        <v>4.2699999999999996</v>
      </c>
      <c r="D38" s="39">
        <f>+D37+D34</f>
        <v>5.42</v>
      </c>
      <c r="F38" s="35" t="s">
        <v>20</v>
      </c>
      <c r="G38" s="8" t="s">
        <v>4</v>
      </c>
      <c r="H38" s="39">
        <f>+H37+H34</f>
        <v>3.3500000000000005</v>
      </c>
      <c r="I38" s="39">
        <f>+I37+I34</f>
        <v>3.1</v>
      </c>
      <c r="K38" s="35" t="s">
        <v>20</v>
      </c>
      <c r="L38" s="8" t="s">
        <v>4</v>
      </c>
      <c r="M38" s="39">
        <f>+M37+M34</f>
        <v>4.2200000000000006</v>
      </c>
      <c r="N38" s="39">
        <f>+N37+N34</f>
        <v>4.17</v>
      </c>
    </row>
    <row r="39" spans="1:14" ht="21.75" hidden="1" thickBot="1" x14ac:dyDescent="0.4">
      <c r="A39" s="38" t="s">
        <v>31</v>
      </c>
      <c r="B39" s="16" t="s">
        <v>4</v>
      </c>
      <c r="C39" s="17">
        <v>1.45</v>
      </c>
      <c r="D39" s="57">
        <v>1.35</v>
      </c>
      <c r="F39" s="38" t="s">
        <v>88</v>
      </c>
      <c r="G39" s="8" t="s">
        <v>4</v>
      </c>
      <c r="H39" s="17">
        <v>0.95</v>
      </c>
      <c r="I39" s="57">
        <v>0.95</v>
      </c>
      <c r="K39" s="40" t="s">
        <v>22</v>
      </c>
      <c r="L39" s="16" t="s">
        <v>4</v>
      </c>
      <c r="M39" s="41">
        <v>0.1</v>
      </c>
      <c r="N39" s="59">
        <v>0.15</v>
      </c>
    </row>
    <row r="40" spans="1:14" hidden="1" x14ac:dyDescent="0.35">
      <c r="A40" s="22" t="s">
        <v>23</v>
      </c>
      <c r="B40" s="21" t="s">
        <v>4</v>
      </c>
      <c r="C40" s="20">
        <v>0.6</v>
      </c>
      <c r="D40" s="58">
        <v>0.7</v>
      </c>
      <c r="F40" s="40" t="s">
        <v>22</v>
      </c>
      <c r="G40" s="16" t="s">
        <v>4</v>
      </c>
      <c r="H40" s="41">
        <v>2</v>
      </c>
      <c r="I40" s="59">
        <v>1.8</v>
      </c>
      <c r="K40" s="38" t="s">
        <v>96</v>
      </c>
      <c r="L40" s="23" t="s">
        <v>4</v>
      </c>
      <c r="M40" s="17">
        <v>3.6</v>
      </c>
      <c r="N40" s="57">
        <v>3.5</v>
      </c>
    </row>
    <row r="41" spans="1:14" hidden="1" x14ac:dyDescent="0.35">
      <c r="A41" s="22" t="s">
        <v>11</v>
      </c>
      <c r="B41" s="21" t="s">
        <v>12</v>
      </c>
      <c r="C41" s="25">
        <f>+C40/C39</f>
        <v>0.41379310344827586</v>
      </c>
      <c r="D41" s="25">
        <f>+D40/D39</f>
        <v>0.51851851851851849</v>
      </c>
      <c r="F41" s="42" t="s">
        <v>86</v>
      </c>
      <c r="G41" s="23" t="s">
        <v>4</v>
      </c>
      <c r="H41" s="17">
        <v>0.2</v>
      </c>
      <c r="I41" s="57">
        <v>0.6</v>
      </c>
      <c r="K41" s="22" t="s">
        <v>91</v>
      </c>
      <c r="L41" s="23" t="s">
        <v>4</v>
      </c>
      <c r="M41" s="20">
        <v>0.86</v>
      </c>
      <c r="N41" s="58">
        <v>1.238</v>
      </c>
    </row>
    <row r="42" spans="1:14" hidden="1" x14ac:dyDescent="0.35">
      <c r="A42" s="22" t="s">
        <v>13</v>
      </c>
      <c r="B42" s="23" t="s">
        <v>4</v>
      </c>
      <c r="C42" s="20">
        <v>0.5</v>
      </c>
      <c r="D42" s="58">
        <v>0.6</v>
      </c>
      <c r="F42" s="22" t="s">
        <v>23</v>
      </c>
      <c r="G42" s="23" t="s">
        <v>4</v>
      </c>
      <c r="H42" s="20">
        <v>0.13</v>
      </c>
      <c r="I42" s="58">
        <v>0.64600000000000002</v>
      </c>
      <c r="K42" s="22" t="s">
        <v>29</v>
      </c>
      <c r="L42" s="21" t="s">
        <v>12</v>
      </c>
      <c r="M42" s="25">
        <f>+M41/M40</f>
        <v>0.23888888888888887</v>
      </c>
      <c r="N42" s="25">
        <f>+N41/N40</f>
        <v>0.3537142857142857</v>
      </c>
    </row>
    <row r="43" spans="1:14" ht="21.75" hidden="1" thickBot="1" x14ac:dyDescent="0.4">
      <c r="A43" s="26" t="s">
        <v>14</v>
      </c>
      <c r="B43" s="111" t="s">
        <v>12</v>
      </c>
      <c r="C43" s="50">
        <f>+C42/C40</f>
        <v>0.83333333333333337</v>
      </c>
      <c r="D43" s="50">
        <f>+D42/D40</f>
        <v>0.85714285714285721</v>
      </c>
      <c r="F43" s="22" t="s">
        <v>24</v>
      </c>
      <c r="G43" s="21" t="s">
        <v>12</v>
      </c>
      <c r="H43" s="25">
        <f>+H42/H40</f>
        <v>6.5000000000000002E-2</v>
      </c>
      <c r="I43" s="25">
        <f>+I42/I40</f>
        <v>0.35888888888888887</v>
      </c>
      <c r="K43" s="22" t="s">
        <v>13</v>
      </c>
      <c r="L43" s="23" t="s">
        <v>4</v>
      </c>
      <c r="M43" s="20">
        <v>0.6</v>
      </c>
      <c r="N43" s="58">
        <v>1.1000000000000001</v>
      </c>
    </row>
    <row r="44" spans="1:14" ht="21.75" hidden="1" thickBot="1" x14ac:dyDescent="0.4">
      <c r="A44" s="40" t="s">
        <v>22</v>
      </c>
      <c r="B44" s="16" t="s">
        <v>4</v>
      </c>
      <c r="C44" s="41">
        <v>2.6</v>
      </c>
      <c r="D44" s="59">
        <v>3.9</v>
      </c>
      <c r="F44" s="22" t="s">
        <v>13</v>
      </c>
      <c r="G44" s="23" t="s">
        <v>4</v>
      </c>
      <c r="H44" s="20">
        <v>0.13</v>
      </c>
      <c r="I44" s="58">
        <v>0.62</v>
      </c>
      <c r="K44" s="22" t="s">
        <v>14</v>
      </c>
      <c r="L44" s="24" t="s">
        <v>12</v>
      </c>
      <c r="M44" s="25">
        <f>+M43/M41</f>
        <v>0.69767441860465118</v>
      </c>
      <c r="N44" s="25">
        <f>+N43/N41</f>
        <v>0.88852988691437806</v>
      </c>
    </row>
    <row r="45" spans="1:14" ht="21.75" hidden="1" thickBot="1" x14ac:dyDescent="0.4">
      <c r="A45" s="18" t="s">
        <v>89</v>
      </c>
      <c r="B45" s="23" t="s">
        <v>4</v>
      </c>
      <c r="C45" s="17">
        <v>1.7</v>
      </c>
      <c r="D45" s="57">
        <v>2.9</v>
      </c>
      <c r="F45" s="22" t="s">
        <v>14</v>
      </c>
      <c r="G45" s="24" t="s">
        <v>12</v>
      </c>
      <c r="H45" s="25">
        <f>+H44/H42</f>
        <v>1</v>
      </c>
      <c r="I45" s="25">
        <f>+I44/I42</f>
        <v>0.95975232198142413</v>
      </c>
      <c r="K45" s="35" t="s">
        <v>25</v>
      </c>
      <c r="L45" s="36" t="s">
        <v>4</v>
      </c>
      <c r="M45" s="39">
        <f>+M40+M39</f>
        <v>3.7</v>
      </c>
      <c r="N45" s="39">
        <f>+N40+N39</f>
        <v>3.65</v>
      </c>
    </row>
    <row r="46" spans="1:14" ht="21.75" hidden="1" thickBot="1" x14ac:dyDescent="0.4">
      <c r="A46" s="22" t="s">
        <v>23</v>
      </c>
      <c r="B46" s="23" t="s">
        <v>4</v>
      </c>
      <c r="C46" s="20">
        <v>1.8</v>
      </c>
      <c r="D46" s="58">
        <v>2.8</v>
      </c>
      <c r="F46" s="35" t="s">
        <v>25</v>
      </c>
      <c r="G46" s="36" t="s">
        <v>4</v>
      </c>
      <c r="H46" s="39">
        <f>+H40+H39</f>
        <v>2.95</v>
      </c>
      <c r="I46" s="39">
        <f>+I40+I39</f>
        <v>2.75</v>
      </c>
      <c r="K46" s="43" t="s">
        <v>26</v>
      </c>
      <c r="L46" s="11" t="s">
        <v>4</v>
      </c>
      <c r="M46" s="44">
        <f>+M38-M45</f>
        <v>0.52000000000000046</v>
      </c>
      <c r="N46" s="44">
        <f>+N38-N45</f>
        <v>0.52</v>
      </c>
    </row>
    <row r="47" spans="1:14" ht="21.75" hidden="1" thickBot="1" x14ac:dyDescent="0.4">
      <c r="A47" s="22" t="s">
        <v>11</v>
      </c>
      <c r="B47" s="21" t="s">
        <v>12</v>
      </c>
      <c r="C47" s="25">
        <f>+C46/C44</f>
        <v>0.69230769230769229</v>
      </c>
      <c r="D47" s="25">
        <f>+D46/D44</f>
        <v>0.71794871794871795</v>
      </c>
      <c r="F47" s="43" t="s">
        <v>26</v>
      </c>
      <c r="G47" s="11" t="s">
        <v>4</v>
      </c>
      <c r="H47" s="44">
        <f>+H38-H39-H40</f>
        <v>0.40000000000000036</v>
      </c>
      <c r="I47" s="44">
        <f>+I38-I39-I40</f>
        <v>0.35000000000000031</v>
      </c>
      <c r="K47" s="3" t="s">
        <v>93</v>
      </c>
      <c r="L47" s="45"/>
      <c r="M47" s="45"/>
      <c r="N47" s="45"/>
    </row>
    <row r="48" spans="1:14" hidden="1" x14ac:dyDescent="0.35">
      <c r="A48" s="22" t="s">
        <v>13</v>
      </c>
      <c r="B48" s="23" t="s">
        <v>4</v>
      </c>
      <c r="C48" s="20">
        <v>1.8</v>
      </c>
      <c r="D48" s="58">
        <v>2.7</v>
      </c>
      <c r="F48" s="3" t="s">
        <v>82</v>
      </c>
      <c r="G48" s="45"/>
      <c r="H48" s="45"/>
      <c r="I48" s="45"/>
      <c r="K48" s="3" t="s">
        <v>34</v>
      </c>
      <c r="L48" s="46"/>
      <c r="M48" s="46"/>
      <c r="N48" s="46"/>
    </row>
    <row r="49" spans="1:9" ht="21.75" hidden="1" thickBot="1" x14ac:dyDescent="0.4">
      <c r="A49" s="26" t="s">
        <v>14</v>
      </c>
      <c r="B49" s="111" t="s">
        <v>12</v>
      </c>
      <c r="C49" s="50">
        <f>+C48/C46</f>
        <v>1</v>
      </c>
      <c r="D49" s="50">
        <f>+D48/D46</f>
        <v>0.96428571428571441</v>
      </c>
      <c r="F49" s="3" t="s">
        <v>34</v>
      </c>
      <c r="G49" s="46"/>
      <c r="H49" s="46"/>
      <c r="I49" s="46"/>
    </row>
    <row r="50" spans="1:9" ht="21.75" hidden="1" thickBot="1" x14ac:dyDescent="0.4">
      <c r="A50" s="35" t="s">
        <v>25</v>
      </c>
      <c r="B50" s="8" t="s">
        <v>4</v>
      </c>
      <c r="C50" s="39">
        <f>+C44+C39</f>
        <v>4.05</v>
      </c>
      <c r="D50" s="39">
        <f>+D44+D39</f>
        <v>5.25</v>
      </c>
    </row>
    <row r="51" spans="1:9" ht="21.75" hidden="1" thickBot="1" x14ac:dyDescent="0.4">
      <c r="A51" s="43" t="s">
        <v>26</v>
      </c>
      <c r="B51" s="11" t="s">
        <v>4</v>
      </c>
      <c r="C51" s="44">
        <f>+C38-C39-C44</f>
        <v>0.21999999999999931</v>
      </c>
      <c r="D51" s="44">
        <f>+D38-D39-D44</f>
        <v>0.17000000000000037</v>
      </c>
    </row>
    <row r="52" spans="1:9" hidden="1" x14ac:dyDescent="0.35">
      <c r="A52" s="3" t="s">
        <v>80</v>
      </c>
      <c r="B52" s="30"/>
      <c r="C52" s="30"/>
      <c r="D52" s="30"/>
    </row>
    <row r="53" spans="1:9" hidden="1" x14ac:dyDescent="0.35">
      <c r="A53" s="3" t="s">
        <v>34</v>
      </c>
      <c r="B53" s="31"/>
      <c r="C53" s="31"/>
      <c r="D53" s="31"/>
    </row>
    <row r="54" spans="1:9" hidden="1" x14ac:dyDescent="0.35"/>
    <row r="55" spans="1:9" hidden="1" x14ac:dyDescent="0.35"/>
  </sheetData>
  <mergeCells count="10">
    <mergeCell ref="F32:I32"/>
    <mergeCell ref="A32:D32"/>
    <mergeCell ref="K32:N32"/>
    <mergeCell ref="A1:D1"/>
    <mergeCell ref="F1:N1"/>
    <mergeCell ref="F3:I3"/>
    <mergeCell ref="K3:N3"/>
    <mergeCell ref="A5:D5"/>
    <mergeCell ref="F5:I5"/>
    <mergeCell ref="K5:N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zoomScale="90" zoomScaleNormal="90" workbookViewId="0">
      <selection activeCell="F16" sqref="F16"/>
    </sheetView>
  </sheetViews>
  <sheetFormatPr baseColWidth="10" defaultRowHeight="15" x14ac:dyDescent="0.25"/>
  <cols>
    <col min="1" max="1" width="47.5703125" customWidth="1"/>
    <col min="2" max="3" width="22.5703125" customWidth="1"/>
    <col min="6" max="6" width="29.42578125" customWidth="1"/>
    <col min="7" max="14" width="10" customWidth="1"/>
  </cols>
  <sheetData>
    <row r="1" spans="1:14" ht="15.75" thickBot="1" x14ac:dyDescent="0.3"/>
    <row r="2" spans="1:14" ht="24" thickBot="1" x14ac:dyDescent="0.4">
      <c r="A2" s="142" t="s">
        <v>117</v>
      </c>
      <c r="B2" s="143"/>
      <c r="C2" s="144"/>
      <c r="D2" s="103"/>
      <c r="E2" s="61"/>
      <c r="F2" s="128" t="s">
        <v>75</v>
      </c>
      <c r="G2" s="152">
        <v>45048</v>
      </c>
      <c r="H2" s="152"/>
      <c r="M2" s="61"/>
      <c r="N2" s="60"/>
    </row>
    <row r="3" spans="1:14" ht="24" thickBot="1" x14ac:dyDescent="0.4">
      <c r="A3" s="91"/>
      <c r="B3" s="150" t="s">
        <v>39</v>
      </c>
      <c r="C3" s="151"/>
      <c r="D3" s="90"/>
      <c r="E3" s="61"/>
      <c r="F3" s="105"/>
      <c r="G3" s="153" t="s">
        <v>101</v>
      </c>
      <c r="H3" s="154"/>
      <c r="I3" s="153" t="s">
        <v>102</v>
      </c>
      <c r="J3" s="154"/>
      <c r="K3" s="153" t="s">
        <v>120</v>
      </c>
      <c r="L3" s="154"/>
      <c r="M3" s="140" t="s">
        <v>103</v>
      </c>
      <c r="N3" s="141"/>
    </row>
    <row r="4" spans="1:14" ht="18.75" thickBot="1" x14ac:dyDescent="0.3">
      <c r="A4" s="91"/>
      <c r="B4" s="77">
        <v>45047</v>
      </c>
      <c r="C4" s="77">
        <v>45139</v>
      </c>
      <c r="D4" s="114"/>
      <c r="E4" s="61"/>
      <c r="F4" s="129"/>
      <c r="G4" s="131">
        <v>45047</v>
      </c>
      <c r="H4" s="130">
        <v>45139</v>
      </c>
      <c r="I4" s="131">
        <v>45047</v>
      </c>
      <c r="J4" s="130">
        <v>45139</v>
      </c>
      <c r="K4" s="131">
        <v>45047</v>
      </c>
      <c r="L4" s="130">
        <v>45139</v>
      </c>
      <c r="M4" s="131">
        <v>45047</v>
      </c>
      <c r="N4" s="130">
        <v>45139</v>
      </c>
    </row>
    <row r="5" spans="1:14" ht="18.75" x14ac:dyDescent="0.3">
      <c r="A5" s="67" t="s">
        <v>40</v>
      </c>
      <c r="B5" s="68">
        <f>+B29</f>
        <v>914</v>
      </c>
      <c r="C5" s="92">
        <f>+C29</f>
        <v>914</v>
      </c>
      <c r="D5" s="93"/>
      <c r="E5" s="61"/>
      <c r="F5" s="86" t="s">
        <v>76</v>
      </c>
      <c r="G5" s="119">
        <v>546</v>
      </c>
      <c r="H5" s="132">
        <v>564</v>
      </c>
      <c r="I5" s="120">
        <v>484</v>
      </c>
      <c r="J5" s="132">
        <v>484</v>
      </c>
      <c r="K5" s="119">
        <v>240</v>
      </c>
      <c r="L5" s="132">
        <v>240</v>
      </c>
      <c r="M5" s="120">
        <v>914</v>
      </c>
      <c r="N5" s="132">
        <v>914</v>
      </c>
    </row>
    <row r="6" spans="1:14" ht="18.75" x14ac:dyDescent="0.3">
      <c r="A6" s="67" t="s">
        <v>41</v>
      </c>
      <c r="B6" s="68">
        <f>+B35</f>
        <v>484</v>
      </c>
      <c r="C6" s="68">
        <f>+C35</f>
        <v>484</v>
      </c>
      <c r="D6" s="94"/>
      <c r="E6" s="61"/>
      <c r="F6" s="86" t="s">
        <v>77</v>
      </c>
      <c r="G6" s="121">
        <v>0.33</v>
      </c>
      <c r="H6" s="133">
        <v>0.33</v>
      </c>
      <c r="I6" s="122">
        <v>0.31</v>
      </c>
      <c r="J6" s="133">
        <v>0.31</v>
      </c>
      <c r="K6" s="121">
        <v>0.31</v>
      </c>
      <c r="L6" s="133">
        <v>0.31</v>
      </c>
      <c r="M6" s="122">
        <v>0.31</v>
      </c>
      <c r="N6" s="133">
        <v>0.31</v>
      </c>
    </row>
    <row r="7" spans="1:14" ht="18.75" x14ac:dyDescent="0.3">
      <c r="A7" s="67" t="s">
        <v>42</v>
      </c>
      <c r="B7" s="68">
        <f t="shared" ref="B7:C9" si="0">+B41</f>
        <v>372.41880000000003</v>
      </c>
      <c r="C7" s="68">
        <f t="shared" si="0"/>
        <v>372.41880000000003</v>
      </c>
      <c r="D7" s="94"/>
      <c r="E7" s="61"/>
      <c r="F7" s="86" t="s">
        <v>78</v>
      </c>
      <c r="G7" s="123">
        <f t="shared" ref="G7:N7" si="1">+G6*G5</f>
        <v>180.18</v>
      </c>
      <c r="H7" s="134">
        <f t="shared" si="1"/>
        <v>186.12</v>
      </c>
      <c r="I7" s="124">
        <f t="shared" si="1"/>
        <v>150.04</v>
      </c>
      <c r="J7" s="134">
        <f t="shared" si="1"/>
        <v>150.04</v>
      </c>
      <c r="K7" s="123">
        <f t="shared" si="1"/>
        <v>74.400000000000006</v>
      </c>
      <c r="L7" s="134">
        <f t="shared" si="1"/>
        <v>74.400000000000006</v>
      </c>
      <c r="M7" s="124">
        <f t="shared" si="1"/>
        <v>283.33999999999997</v>
      </c>
      <c r="N7" s="134">
        <f t="shared" si="1"/>
        <v>283.33999999999997</v>
      </c>
    </row>
    <row r="8" spans="1:14" ht="19.5" thickBot="1" x14ac:dyDescent="0.35">
      <c r="A8" s="95" t="s">
        <v>43</v>
      </c>
      <c r="B8" s="96">
        <f>+G9</f>
        <v>347</v>
      </c>
      <c r="C8" s="96">
        <f>+H9</f>
        <v>372</v>
      </c>
      <c r="D8" s="94"/>
      <c r="E8" s="61"/>
      <c r="F8" s="117" t="s">
        <v>79</v>
      </c>
      <c r="G8" s="125">
        <f t="shared" ref="G8:N8" si="2">+G5-G7</f>
        <v>365.82</v>
      </c>
      <c r="H8" s="135">
        <f t="shared" si="2"/>
        <v>377.88</v>
      </c>
      <c r="I8" s="126">
        <f t="shared" si="2"/>
        <v>333.96000000000004</v>
      </c>
      <c r="J8" s="135">
        <f t="shared" si="2"/>
        <v>333.96000000000004</v>
      </c>
      <c r="K8" s="125">
        <f t="shared" si="2"/>
        <v>165.6</v>
      </c>
      <c r="L8" s="135">
        <f t="shared" si="2"/>
        <v>165.6</v>
      </c>
      <c r="M8" s="126">
        <f t="shared" si="2"/>
        <v>630.66000000000008</v>
      </c>
      <c r="N8" s="135">
        <f t="shared" si="2"/>
        <v>630.66000000000008</v>
      </c>
    </row>
    <row r="9" spans="1:14" ht="19.5" thickBot="1" x14ac:dyDescent="0.35">
      <c r="A9" s="67" t="s">
        <v>44</v>
      </c>
      <c r="B9" s="68">
        <f t="shared" si="0"/>
        <v>7</v>
      </c>
      <c r="C9" s="68">
        <f t="shared" si="0"/>
        <v>7</v>
      </c>
      <c r="D9" s="94"/>
      <c r="E9" s="61"/>
      <c r="F9" s="118" t="s">
        <v>106</v>
      </c>
      <c r="G9" s="127">
        <v>347</v>
      </c>
      <c r="H9" s="136">
        <v>372</v>
      </c>
      <c r="I9" s="1"/>
      <c r="J9" s="1"/>
      <c r="K9" s="1"/>
      <c r="L9" s="1"/>
      <c r="M9" s="1"/>
      <c r="N9" s="1"/>
    </row>
    <row r="10" spans="1:14" ht="18" x14ac:dyDescent="0.25">
      <c r="A10" s="67" t="s">
        <v>35</v>
      </c>
      <c r="B10" s="68">
        <f>+B9+B8</f>
        <v>354</v>
      </c>
      <c r="C10" s="68">
        <f>+C9+C8</f>
        <v>379</v>
      </c>
      <c r="D10" s="94"/>
      <c r="E10" s="61"/>
      <c r="F10" s="60"/>
    </row>
    <row r="11" spans="1:14" ht="18" x14ac:dyDescent="0.25">
      <c r="A11" s="67" t="s">
        <v>115</v>
      </c>
      <c r="B11" s="68">
        <f>+B7-B10</f>
        <v>18.418800000000033</v>
      </c>
      <c r="C11" s="68">
        <f>+C7-C10</f>
        <v>-6.5811999999999671</v>
      </c>
      <c r="D11" s="94"/>
      <c r="E11" s="61"/>
      <c r="F11" s="60"/>
    </row>
    <row r="12" spans="1:14" ht="18.75" thickBot="1" x14ac:dyDescent="0.3">
      <c r="A12" s="67" t="s">
        <v>46</v>
      </c>
      <c r="B12" s="68">
        <f>+B46</f>
        <v>10</v>
      </c>
      <c r="C12" s="68">
        <f>+C46</f>
        <v>10</v>
      </c>
      <c r="D12" s="94"/>
      <c r="E12" s="61"/>
      <c r="F12" s="60"/>
    </row>
    <row r="13" spans="1:14" ht="21" thickBot="1" x14ac:dyDescent="0.35">
      <c r="A13" s="97" t="s">
        <v>47</v>
      </c>
      <c r="B13" s="98">
        <f>+B11-B12</f>
        <v>8.4188000000000329</v>
      </c>
      <c r="C13" s="98">
        <f>+C11-C12</f>
        <v>-16.581199999999967</v>
      </c>
      <c r="D13" s="94"/>
      <c r="E13" s="61"/>
      <c r="F13" s="60"/>
    </row>
    <row r="14" spans="1:14" ht="21" thickBot="1" x14ac:dyDescent="0.35">
      <c r="A14" s="67" t="s">
        <v>48</v>
      </c>
      <c r="B14" s="68">
        <f>+B48</f>
        <v>8</v>
      </c>
      <c r="C14" s="68">
        <f>+C48</f>
        <v>8</v>
      </c>
      <c r="D14" s="99"/>
      <c r="E14" s="61"/>
      <c r="F14" s="60"/>
    </row>
    <row r="15" spans="1:14" ht="21" thickBot="1" x14ac:dyDescent="0.35">
      <c r="A15" s="97" t="s">
        <v>85</v>
      </c>
      <c r="B15" s="98">
        <f>+B13-B14</f>
        <v>0.41880000000003292</v>
      </c>
      <c r="C15" s="98">
        <f>+C13-C14</f>
        <v>-24.581199999999967</v>
      </c>
      <c r="D15" s="94"/>
      <c r="E15" s="61"/>
      <c r="F15" s="60"/>
    </row>
    <row r="16" spans="1:14" ht="21" thickBot="1" x14ac:dyDescent="0.35">
      <c r="A16" s="62"/>
      <c r="B16" s="145" t="s">
        <v>49</v>
      </c>
      <c r="C16" s="146"/>
      <c r="D16" s="99"/>
      <c r="E16" s="61"/>
      <c r="F16" s="60"/>
    </row>
    <row r="17" spans="1:13" ht="18.75" thickBot="1" x14ac:dyDescent="0.3">
      <c r="A17" s="63"/>
      <c r="B17" s="77">
        <f>+B4</f>
        <v>45047</v>
      </c>
      <c r="C17" s="77">
        <f>+C4</f>
        <v>45139</v>
      </c>
      <c r="E17" s="61"/>
      <c r="F17" s="60"/>
    </row>
    <row r="18" spans="1:13" ht="18" x14ac:dyDescent="0.25">
      <c r="A18" s="67" t="s">
        <v>50</v>
      </c>
      <c r="B18" s="68">
        <f>+B53</f>
        <v>546</v>
      </c>
      <c r="C18" s="78">
        <f>+C53</f>
        <v>564</v>
      </c>
      <c r="F18" s="60"/>
    </row>
    <row r="19" spans="1:13" ht="18" x14ac:dyDescent="0.25">
      <c r="A19" s="67" t="s">
        <v>36</v>
      </c>
      <c r="B19" s="68">
        <f>+G7</f>
        <v>180.18</v>
      </c>
      <c r="C19" s="68">
        <f>+H7</f>
        <v>186.12</v>
      </c>
      <c r="M19" s="79"/>
    </row>
    <row r="20" spans="1:13" ht="18" x14ac:dyDescent="0.25">
      <c r="A20" s="67" t="s">
        <v>37</v>
      </c>
      <c r="B20" s="68">
        <f>+B55</f>
        <v>14</v>
      </c>
      <c r="C20" s="78">
        <f>+C55</f>
        <v>14</v>
      </c>
      <c r="M20" s="79"/>
    </row>
    <row r="21" spans="1:13" ht="18" x14ac:dyDescent="0.25">
      <c r="A21" s="67" t="s">
        <v>51</v>
      </c>
      <c r="B21" s="68">
        <f>+B18-B19-B20</f>
        <v>351.82</v>
      </c>
      <c r="C21" s="78">
        <f>+C18-C19-C20</f>
        <v>363.88</v>
      </c>
      <c r="D21" s="79"/>
    </row>
    <row r="22" spans="1:13" ht="18.75" thickBot="1" x14ac:dyDescent="0.3">
      <c r="A22" s="95" t="s">
        <v>43</v>
      </c>
      <c r="B22" s="96">
        <f>+B57</f>
        <v>347</v>
      </c>
      <c r="C22" s="100">
        <f>+C8</f>
        <v>372</v>
      </c>
      <c r="D22" s="79"/>
    </row>
    <row r="23" spans="1:13" ht="21" thickBot="1" x14ac:dyDescent="0.35">
      <c r="A23" s="97" t="s">
        <v>116</v>
      </c>
      <c r="B23" s="98">
        <f>+B21-B22</f>
        <v>4.8199999999999932</v>
      </c>
      <c r="C23" s="101">
        <f>+C21-C22</f>
        <v>-8.1200000000000045</v>
      </c>
    </row>
    <row r="24" spans="1:13" ht="15.75" x14ac:dyDescent="0.25">
      <c r="A24" s="102" t="s">
        <v>118</v>
      </c>
      <c r="B24" s="81"/>
      <c r="C24" s="82"/>
    </row>
    <row r="25" spans="1:13" ht="15.75" thickBot="1" x14ac:dyDescent="0.3">
      <c r="A25" s="61"/>
      <c r="B25" s="60"/>
      <c r="C25" s="60"/>
    </row>
    <row r="26" spans="1:13" ht="21" thickBot="1" x14ac:dyDescent="0.35">
      <c r="A26" s="147" t="s">
        <v>119</v>
      </c>
      <c r="B26" s="148"/>
      <c r="C26" s="149"/>
    </row>
    <row r="27" spans="1:13" ht="21" thickBot="1" x14ac:dyDescent="0.35">
      <c r="A27" s="147" t="s">
        <v>52</v>
      </c>
      <c r="B27" s="148"/>
      <c r="C27" s="149"/>
    </row>
    <row r="28" spans="1:13" ht="18.75" thickBot="1" x14ac:dyDescent="0.3">
      <c r="A28" s="91"/>
      <c r="B28" s="77">
        <v>45000</v>
      </c>
      <c r="C28" s="77">
        <v>45061</v>
      </c>
    </row>
    <row r="29" spans="1:13" ht="15.75" x14ac:dyDescent="0.25">
      <c r="A29" s="64" t="s">
        <v>55</v>
      </c>
      <c r="B29" s="65">
        <f>+M5</f>
        <v>914</v>
      </c>
      <c r="C29" s="65">
        <f>+N5</f>
        <v>914</v>
      </c>
    </row>
    <row r="30" spans="1:13" ht="15.75" x14ac:dyDescent="0.25">
      <c r="A30" s="69" t="s">
        <v>56</v>
      </c>
      <c r="B30" s="70">
        <f>+M7</f>
        <v>283.33999999999997</v>
      </c>
      <c r="C30" s="70">
        <f>+N7</f>
        <v>283.33999999999997</v>
      </c>
    </row>
    <row r="31" spans="1:13" ht="15.75" x14ac:dyDescent="0.25">
      <c r="A31" s="69" t="s">
        <v>57</v>
      </c>
      <c r="B31" s="71">
        <v>8</v>
      </c>
      <c r="C31" s="71">
        <v>8</v>
      </c>
    </row>
    <row r="32" spans="1:13" ht="15.75" x14ac:dyDescent="0.25">
      <c r="A32" s="69" t="s">
        <v>58</v>
      </c>
      <c r="B32" s="70">
        <f>+B29-B30-B31</f>
        <v>622.66000000000008</v>
      </c>
      <c r="C32" s="70">
        <f>+C29-C30-C31</f>
        <v>622.66000000000008</v>
      </c>
    </row>
    <row r="33" spans="1:3" ht="15.75" x14ac:dyDescent="0.25">
      <c r="A33" s="69" t="s">
        <v>59</v>
      </c>
      <c r="B33" s="72">
        <v>0.2</v>
      </c>
      <c r="C33" s="72">
        <v>0.2</v>
      </c>
    </row>
    <row r="34" spans="1:3" ht="16.5" thickBot="1" x14ac:dyDescent="0.3">
      <c r="A34" s="73" t="s">
        <v>60</v>
      </c>
      <c r="B34" s="74">
        <f>+B32*B33</f>
        <v>124.53200000000002</v>
      </c>
      <c r="C34" s="74">
        <f>+C32*C33</f>
        <v>124.53200000000002</v>
      </c>
    </row>
    <row r="35" spans="1:3" ht="15.75" x14ac:dyDescent="0.25">
      <c r="A35" s="64" t="s">
        <v>61</v>
      </c>
      <c r="B35" s="65">
        <f>+I5</f>
        <v>484</v>
      </c>
      <c r="C35" s="65">
        <f>+J5</f>
        <v>484</v>
      </c>
    </row>
    <row r="36" spans="1:3" ht="15.75" x14ac:dyDescent="0.25">
      <c r="A36" s="69" t="s">
        <v>56</v>
      </c>
      <c r="B36" s="70">
        <f>+I7</f>
        <v>150.04</v>
      </c>
      <c r="C36" s="70">
        <f>+J7</f>
        <v>150.04</v>
      </c>
    </row>
    <row r="37" spans="1:3" ht="15.75" x14ac:dyDescent="0.25">
      <c r="A37" s="69" t="str">
        <f>+A31</f>
        <v>Costos Exportacion</v>
      </c>
      <c r="B37" s="71">
        <v>8</v>
      </c>
      <c r="C37" s="71">
        <v>8</v>
      </c>
    </row>
    <row r="38" spans="1:3" ht="15.75" x14ac:dyDescent="0.25">
      <c r="A38" s="69" t="s">
        <v>58</v>
      </c>
      <c r="B38" s="70">
        <f>+B35-B36-B37</f>
        <v>325.96000000000004</v>
      </c>
      <c r="C38" s="70">
        <f>+C35-C36-C37</f>
        <v>325.96000000000004</v>
      </c>
    </row>
    <row r="39" spans="1:3" ht="15.75" x14ac:dyDescent="0.25">
      <c r="A39" s="69" t="s">
        <v>62</v>
      </c>
      <c r="B39" s="72">
        <v>0.73</v>
      </c>
      <c r="C39" s="72">
        <v>0.73</v>
      </c>
    </row>
    <row r="40" spans="1:3" ht="16.5" thickBot="1" x14ac:dyDescent="0.3">
      <c r="A40" s="73" t="s">
        <v>104</v>
      </c>
      <c r="B40" s="74">
        <f>+(B38*B39)+K8*0.06</f>
        <v>247.88680000000002</v>
      </c>
      <c r="C40" s="74">
        <f>+(C38*C39)+L8*0.06</f>
        <v>247.88680000000002</v>
      </c>
    </row>
    <row r="41" spans="1:3" ht="16.5" thickBot="1" x14ac:dyDescent="0.3">
      <c r="A41" s="106" t="s">
        <v>63</v>
      </c>
      <c r="B41" s="107">
        <f>+B40+B34</f>
        <v>372.41880000000003</v>
      </c>
      <c r="C41" s="107">
        <f>+C40+C34</f>
        <v>372.41880000000003</v>
      </c>
    </row>
    <row r="42" spans="1:3" ht="18.75" thickBot="1" x14ac:dyDescent="0.3">
      <c r="A42" s="75" t="s">
        <v>43</v>
      </c>
      <c r="B42" s="76">
        <f>+G9</f>
        <v>347</v>
      </c>
      <c r="C42" s="76">
        <f>+H9</f>
        <v>372</v>
      </c>
    </row>
    <row r="43" spans="1:3" ht="15.75" x14ac:dyDescent="0.25">
      <c r="A43" s="69" t="s">
        <v>64</v>
      </c>
      <c r="B43" s="70">
        <v>7</v>
      </c>
      <c r="C43" s="70">
        <v>7</v>
      </c>
    </row>
    <row r="44" spans="1:3" ht="16.5" thickBot="1" x14ac:dyDescent="0.3">
      <c r="A44" s="108" t="s">
        <v>65</v>
      </c>
      <c r="B44" s="109">
        <f>+B42+B43</f>
        <v>354</v>
      </c>
      <c r="C44" s="109">
        <f>+C42+C43</f>
        <v>379</v>
      </c>
    </row>
    <row r="45" spans="1:3" ht="16.5" thickBot="1" x14ac:dyDescent="0.3">
      <c r="A45" s="106" t="s">
        <v>45</v>
      </c>
      <c r="B45" s="107">
        <f>+B41-B44</f>
        <v>18.418800000000033</v>
      </c>
      <c r="C45" s="107">
        <f>+C41-C44</f>
        <v>-6.5811999999999671</v>
      </c>
    </row>
    <row r="46" spans="1:3" ht="16.5" thickBot="1" x14ac:dyDescent="0.3">
      <c r="A46" s="108" t="s">
        <v>66</v>
      </c>
      <c r="B46" s="109">
        <v>10</v>
      </c>
      <c r="C46" s="109">
        <v>10</v>
      </c>
    </row>
    <row r="47" spans="1:3" ht="21" thickBot="1" x14ac:dyDescent="0.35">
      <c r="A47" s="80" t="s">
        <v>67</v>
      </c>
      <c r="B47" s="113">
        <f>+B45-B46</f>
        <v>8.4188000000000329</v>
      </c>
      <c r="C47" s="113">
        <f>+C45-C46</f>
        <v>-16.581199999999967</v>
      </c>
    </row>
    <row r="48" spans="1:3" ht="16.5" thickBot="1" x14ac:dyDescent="0.3">
      <c r="A48" s="69" t="s">
        <v>68</v>
      </c>
      <c r="B48" s="70">
        <v>8</v>
      </c>
      <c r="C48" s="70">
        <v>8</v>
      </c>
    </row>
    <row r="49" spans="1:6" ht="21" thickBot="1" x14ac:dyDescent="0.35">
      <c r="A49" s="80" t="s">
        <v>69</v>
      </c>
      <c r="B49" s="113">
        <f>+B47-B48</f>
        <v>0.41880000000003292</v>
      </c>
      <c r="C49" s="113">
        <f>+C47-C48</f>
        <v>-24.581199999999967</v>
      </c>
    </row>
    <row r="50" spans="1:6" ht="15.75" thickBot="1" x14ac:dyDescent="0.3">
      <c r="A50" s="61"/>
      <c r="B50" s="60"/>
      <c r="C50" s="60"/>
    </row>
    <row r="51" spans="1:6" ht="21" thickBot="1" x14ac:dyDescent="0.35">
      <c r="A51" s="147" t="s">
        <v>70</v>
      </c>
      <c r="B51" s="148"/>
      <c r="C51" s="149"/>
    </row>
    <row r="52" spans="1:6" ht="18.75" thickBot="1" x14ac:dyDescent="0.3">
      <c r="A52" s="145" t="s">
        <v>53</v>
      </c>
      <c r="B52" s="146"/>
      <c r="C52" s="104" t="s">
        <v>54</v>
      </c>
    </row>
    <row r="53" spans="1:6" ht="15.75" x14ac:dyDescent="0.25">
      <c r="A53" s="84" t="s">
        <v>50</v>
      </c>
      <c r="B53" s="65">
        <f>+G5</f>
        <v>546</v>
      </c>
      <c r="C53" s="65">
        <f>+H5</f>
        <v>564</v>
      </c>
    </row>
    <row r="54" spans="1:6" ht="15.75" x14ac:dyDescent="0.25">
      <c r="A54" s="69" t="s">
        <v>71</v>
      </c>
      <c r="B54" s="70">
        <f>+G7</f>
        <v>180.18</v>
      </c>
      <c r="C54" s="70">
        <f>+H7</f>
        <v>186.12</v>
      </c>
    </row>
    <row r="55" spans="1:6" ht="15.75" x14ac:dyDescent="0.25">
      <c r="A55" s="85" t="s">
        <v>72</v>
      </c>
      <c r="B55" s="86">
        <v>14</v>
      </c>
      <c r="C55" s="86">
        <v>14</v>
      </c>
    </row>
    <row r="56" spans="1:6" ht="15.75" x14ac:dyDescent="0.25">
      <c r="A56" s="87" t="s">
        <v>73</v>
      </c>
      <c r="B56" s="70">
        <f>+B53-B54-B55</f>
        <v>351.82</v>
      </c>
      <c r="C56" s="70">
        <f>+C53-C54-C55</f>
        <v>363.88</v>
      </c>
    </row>
    <row r="57" spans="1:6" ht="16.5" thickBot="1" x14ac:dyDescent="0.3">
      <c r="A57" s="69" t="s">
        <v>43</v>
      </c>
      <c r="B57" s="70">
        <f>+B42</f>
        <v>347</v>
      </c>
      <c r="C57" s="70">
        <f>+C42</f>
        <v>372</v>
      </c>
    </row>
    <row r="58" spans="1:6" ht="21" thickBot="1" x14ac:dyDescent="0.35">
      <c r="A58" s="88" t="s">
        <v>74</v>
      </c>
      <c r="B58" s="113">
        <f>+B56-B57</f>
        <v>4.8199999999999932</v>
      </c>
      <c r="C58" s="113">
        <f>+C56-C57</f>
        <v>-8.1200000000000045</v>
      </c>
    </row>
    <row r="59" spans="1:6" x14ac:dyDescent="0.25">
      <c r="A59" s="83" t="s">
        <v>38</v>
      </c>
      <c r="B59" s="60"/>
      <c r="C59" s="61"/>
      <c r="D59" s="83"/>
    </row>
    <row r="60" spans="1:6" x14ac:dyDescent="0.25">
      <c r="A60" s="61"/>
      <c r="B60" s="60"/>
      <c r="C60" s="66"/>
      <c r="D60" s="60"/>
    </row>
    <row r="61" spans="1:6" x14ac:dyDescent="0.25">
      <c r="A61" s="61"/>
      <c r="B61" s="60"/>
      <c r="C61" s="60"/>
      <c r="E61" s="61"/>
    </row>
    <row r="62" spans="1:6" x14ac:dyDescent="0.25">
      <c r="F62" s="89"/>
    </row>
  </sheetData>
  <mergeCells count="12">
    <mergeCell ref="A51:C51"/>
    <mergeCell ref="A52:B52"/>
    <mergeCell ref="G3:H3"/>
    <mergeCell ref="I3:J3"/>
    <mergeCell ref="K3:L3"/>
    <mergeCell ref="M3:N3"/>
    <mergeCell ref="A2:C2"/>
    <mergeCell ref="B16:C16"/>
    <mergeCell ref="A26:C26"/>
    <mergeCell ref="A27:C27"/>
    <mergeCell ref="B3:C3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OyD</vt:lpstr>
      <vt:lpstr>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Principal</cp:lastModifiedBy>
  <dcterms:created xsi:type="dcterms:W3CDTF">2023-03-12T20:18:09Z</dcterms:created>
  <dcterms:modified xsi:type="dcterms:W3CDTF">2023-05-04T17:57:53Z</dcterms:modified>
</cp:coreProperties>
</file>