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60" windowHeight="7695" firstSheet="3" activeTab="3"/>
  </bookViews>
  <sheets>
    <sheet name="Planteo Técnico" sheetId="4" state="hidden" r:id="rId1"/>
    <sheet name="Precios" sheetId="5" state="hidden" r:id="rId2"/>
    <sheet name="COSTOS" sheetId="1" state="hidden" r:id="rId3"/>
    <sheet name="Resumen margenes" sheetId="12" r:id="rId4"/>
    <sheet name="Distancia al puerto" sheetId="13" state="hidden" r:id="rId5"/>
  </sheets>
  <calcPr calcId="114210"/>
</workbook>
</file>

<file path=xl/calcChain.xml><?xml version="1.0" encoding="utf-8"?>
<calcChain xmlns="http://schemas.openxmlformats.org/spreadsheetml/2006/main">
  <c r="B4" i="1"/>
  <c r="B5"/>
  <c r="C8" i="4"/>
  <c r="B7" i="1"/>
  <c r="B8"/>
  <c r="B9"/>
  <c r="B10"/>
  <c r="B11"/>
  <c r="B12"/>
  <c r="B3"/>
  <c r="C7" i="4"/>
  <c r="B6" i="1"/>
  <c r="E13" i="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3"/>
  <c r="E4"/>
  <c r="E5"/>
  <c r="E6"/>
  <c r="E7"/>
  <c r="E8"/>
  <c r="E9"/>
  <c r="E10"/>
  <c r="E11"/>
  <c r="E12"/>
  <c r="E2"/>
  <c r="E1"/>
  <c r="C15" i="4"/>
  <c r="C17"/>
  <c r="E10" i="12"/>
  <c r="E12"/>
  <c r="G23" i="4"/>
  <c r="C18"/>
  <c r="E31" i="1"/>
  <c r="E32"/>
  <c r="E33"/>
  <c r="E34"/>
  <c r="E35"/>
  <c r="E36"/>
  <c r="E29"/>
  <c r="E28"/>
  <c r="E22"/>
  <c r="E23"/>
  <c r="E24"/>
  <c r="E25"/>
  <c r="E21"/>
  <c r="E4"/>
  <c r="E5"/>
  <c r="E6"/>
  <c r="E7"/>
  <c r="E8"/>
  <c r="E9"/>
  <c r="E10"/>
  <c r="E11"/>
  <c r="E12"/>
  <c r="E13"/>
  <c r="E14"/>
  <c r="E15"/>
  <c r="E16"/>
  <c r="E17"/>
  <c r="E3"/>
  <c r="G20" i="4"/>
  <c r="G22"/>
  <c r="E20" i="1"/>
  <c r="E18"/>
  <c r="E26"/>
  <c r="B15"/>
  <c r="B17"/>
  <c r="B18"/>
  <c r="B16"/>
  <c r="B19"/>
  <c r="B13"/>
  <c r="C17" i="5"/>
  <c r="E9" i="12"/>
  <c r="E11"/>
  <c r="E14"/>
  <c r="E13"/>
  <c r="B23" i="1"/>
  <c r="B30"/>
  <c r="E30"/>
  <c r="E37"/>
  <c r="E16" i="12"/>
  <c r="E15"/>
  <c r="E17"/>
  <c r="E18"/>
  <c r="E19"/>
  <c r="C19" i="5"/>
  <c r="E21" i="12"/>
  <c r="E22"/>
</calcChain>
</file>

<file path=xl/comments1.xml><?xml version="1.0" encoding="utf-8"?>
<comments xmlns="http://schemas.openxmlformats.org/spreadsheetml/2006/main">
  <authors>
    <author>Autor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rfarias:</t>
        </r>
        <r>
          <rPr>
            <sz val="9"/>
            <color indexed="81"/>
            <rFont val="Tahoma"/>
            <family val="2"/>
          </rPr>
          <t xml:space="preserve">
Fletes actualizado a Septiembre 2014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2% ingeniero agrónomo s/ Ing. Brutos de los cultivos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$1200/ mes contador</t>
        </r>
      </text>
    </comment>
  </commentList>
</comments>
</file>

<file path=xl/comments2.xml><?xml version="1.0" encoding="utf-8"?>
<comments xmlns="http://schemas.openxmlformats.org/spreadsheetml/2006/main">
  <authors>
    <author>lcordero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lcordero:</t>
        </r>
        <r>
          <rPr>
            <sz val="9"/>
            <color indexed="81"/>
            <rFont val="Tahoma"/>
            <family val="2"/>
          </rPr>
          <t xml:space="preserve">
FACMA - ABRIL 2014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ultima pag. De Márgenes (usamos el planteo A: 500 Has) DIVIDIDO DOS.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2% ingeniero agrónomo s/ Ing. Brutos de los cultivos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los consideramos ya que la revista margenes toma valores muy altos.</t>
        </r>
      </text>
    </comment>
  </commentList>
</comments>
</file>

<file path=xl/sharedStrings.xml><?xml version="1.0" encoding="utf-8"?>
<sst xmlns="http://schemas.openxmlformats.org/spreadsheetml/2006/main" count="302" uniqueCount="113">
  <si>
    <t>Labranzas (siembre directa, fert, pulverización)</t>
  </si>
  <si>
    <t>Total Costos Directos</t>
  </si>
  <si>
    <t>Flete</t>
  </si>
  <si>
    <t>Impuesto - Sellado</t>
  </si>
  <si>
    <t>Paritaria</t>
  </si>
  <si>
    <t>Comisión Acopio</t>
  </si>
  <si>
    <t>Total Gastos Comerciales</t>
  </si>
  <si>
    <t>Movilidad Campo</t>
  </si>
  <si>
    <t>Personal</t>
  </si>
  <si>
    <t>Impuesto Inmobiliario</t>
  </si>
  <si>
    <t>Conservación Mejoras</t>
  </si>
  <si>
    <t>Gastos imprevistos</t>
  </si>
  <si>
    <t>Total Gastos de Estructura</t>
  </si>
  <si>
    <t>Ingresos Totales</t>
  </si>
  <si>
    <t>Gastos Comerciales</t>
  </si>
  <si>
    <t>Ingresos Netos</t>
  </si>
  <si>
    <t>Gastos de estructura</t>
  </si>
  <si>
    <t>Curasemilla</t>
  </si>
  <si>
    <t>Urea</t>
  </si>
  <si>
    <t>Fosfato diamónico</t>
  </si>
  <si>
    <t xml:space="preserve">Semilla </t>
  </si>
  <si>
    <t>Karate Zeon</t>
  </si>
  <si>
    <t>COSTOS DIRECTOS (U$S/ha)</t>
  </si>
  <si>
    <t>GASTOS COMERCIALES (U$S/ha)</t>
  </si>
  <si>
    <t>GASTOS DE ESTRUCTURA (U$S/ha)</t>
  </si>
  <si>
    <t xml:space="preserve">Labranzas </t>
  </si>
  <si>
    <t>Unidad</t>
  </si>
  <si>
    <t>UTA/ha</t>
  </si>
  <si>
    <t>kg/ha</t>
  </si>
  <si>
    <t>lt/ha</t>
  </si>
  <si>
    <t>US$/tn</t>
  </si>
  <si>
    <t>U$S/ha</t>
  </si>
  <si>
    <t>Comercialización</t>
  </si>
  <si>
    <t>Cosecha</t>
  </si>
  <si>
    <t>Directos</t>
  </si>
  <si>
    <t>Movilidad Campo (Campo + Adm)</t>
  </si>
  <si>
    <t>Glifosato</t>
  </si>
  <si>
    <t>U$S/unidad</t>
  </si>
  <si>
    <t>Amistar Extra</t>
  </si>
  <si>
    <t>U$S/tn</t>
  </si>
  <si>
    <t>Precio Trigo Futuro</t>
  </si>
  <si>
    <t>Precio Soja Futuro</t>
  </si>
  <si>
    <t>Costos Directos</t>
  </si>
  <si>
    <t>$/tn</t>
  </si>
  <si>
    <t>U$S/qq</t>
  </si>
  <si>
    <t>Gastos imprevistos/Otros</t>
  </si>
  <si>
    <t>Impuestos s/déb y créd. Bancarios</t>
  </si>
  <si>
    <t>Impuesto sobre los bienes personales</t>
  </si>
  <si>
    <t>Asesoramiento Técnico</t>
  </si>
  <si>
    <t>Asesoramiento Contable</t>
  </si>
  <si>
    <t>Flete Corto</t>
  </si>
  <si>
    <t>Flete $/tn</t>
  </si>
  <si>
    <t>Largo</t>
  </si>
  <si>
    <t>Corto</t>
  </si>
  <si>
    <t>Flete U$S/tn</t>
  </si>
  <si>
    <t>$</t>
  </si>
  <si>
    <t>U$Sq</t>
  </si>
  <si>
    <t>Riego</t>
  </si>
  <si>
    <t>U$S/mm</t>
  </si>
  <si>
    <t>mm/ha</t>
  </si>
  <si>
    <t>Rendimiento</t>
  </si>
  <si>
    <t>Campo propio</t>
  </si>
  <si>
    <t>Margen Bruto en campo propio</t>
  </si>
  <si>
    <t>Margen Neto en campo propio</t>
  </si>
  <si>
    <t>Campo arrendado</t>
  </si>
  <si>
    <t>Arrendamiento en qq/ha de SOJA</t>
  </si>
  <si>
    <t xml:space="preserve">Arrendamiento U$S/ha </t>
  </si>
  <si>
    <t>Margen Bruto en campo arrendado</t>
  </si>
  <si>
    <t>Las celdas amarillas son las que usted puede modificar (Rendimiento y quintales que se cobran por arrendamiento)</t>
  </si>
  <si>
    <t xml:space="preserve">Usted obtendrá el margen bruto, el margen neto y el rendimiento de indiferencia. </t>
  </si>
  <si>
    <t>Para el cálculo del flete al puerto de Rosario se calculó una distancia promedio ponderada por producción, siendo la misma de 281 km</t>
  </si>
  <si>
    <t>Los gastos de estrcutura incluyen: movilidad, personal, asesoramiento técnico y contable, impuestos, conservación y mejoras</t>
  </si>
  <si>
    <t>Cualquier duda o sugerencia no dude en escribirnos al siguiente correo: agroeconomia@camcercor.com.ar</t>
  </si>
  <si>
    <t>El planteo técnico de los insumos es un valor promedio para la provincia. Para la fertilización se tienen los siguientes valores: Urea 44 Kg/ha y Fosfato Diamónico 44 Kg/ha</t>
  </si>
  <si>
    <t xml:space="preserve">PLANTEO TÉCNICO </t>
  </si>
  <si>
    <t>Campaña 2015/2016</t>
  </si>
  <si>
    <t>El arrendamiento es en quintales de soja por hectárea, y se toma el precio de la soja en la posición Mayo 2016 (ROFEX). Generalmente se toma la mitad del arrendamiento anual para el cultivo de invierno.</t>
  </si>
  <si>
    <t>Márgenes de trigo - soja de 2°</t>
  </si>
  <si>
    <t>Trigo</t>
  </si>
  <si>
    <t>Soja de segunda</t>
  </si>
  <si>
    <t>Ingresos Trigo</t>
  </si>
  <si>
    <t>Ingresos Soja</t>
  </si>
  <si>
    <t>Precio Trigo U$S/qq</t>
  </si>
  <si>
    <t>Precio Soja U$S/qq</t>
  </si>
  <si>
    <t>Roundup full II</t>
  </si>
  <si>
    <t>Metsulfuron Metil</t>
  </si>
  <si>
    <t>2,4 D 100%</t>
  </si>
  <si>
    <t>Inocultante + Fung</t>
  </si>
  <si>
    <t>b 200 gr</t>
  </si>
  <si>
    <t>Superfosfato Triple</t>
  </si>
  <si>
    <t>Superfosfato Simple</t>
  </si>
  <si>
    <t>Roundup max</t>
  </si>
  <si>
    <t>Intrepid</t>
  </si>
  <si>
    <t>Connect</t>
  </si>
  <si>
    <t>Opera</t>
  </si>
  <si>
    <t>%</t>
  </si>
  <si>
    <t>Secado</t>
  </si>
  <si>
    <t>Zarandeo</t>
  </si>
  <si>
    <t>Campaña 2015-16</t>
  </si>
  <si>
    <t>SOJA</t>
  </si>
  <si>
    <t>TRIGO</t>
  </si>
  <si>
    <t>Nada cambia</t>
  </si>
  <si>
    <t>Semilla RR</t>
  </si>
  <si>
    <t>Estructura</t>
  </si>
  <si>
    <t>Dólar</t>
  </si>
  <si>
    <t xml:space="preserve"> </t>
  </si>
  <si>
    <t>Distancia</t>
  </si>
  <si>
    <t>Costo en $</t>
  </si>
  <si>
    <t>COSTO</t>
  </si>
  <si>
    <t>Distancia al puerto (en km, múltiplo de 10)</t>
  </si>
  <si>
    <t>Los precios utilizados son las posiciones futuras de Enero 2016 para trigo y Mayo 2016 para soja.</t>
  </si>
  <si>
    <t>Fertilización con urea para trigo (kg/ha)</t>
  </si>
  <si>
    <t>Fertilizacón con fosfato diamónico para trigo (kg/ha)</t>
  </si>
</sst>
</file>

<file path=xl/styles.xml><?xml version="1.0" encoding="utf-8"?>
<styleSheet xmlns="http://schemas.openxmlformats.org/spreadsheetml/2006/main">
  <numFmts count="5">
    <numFmt numFmtId="164" formatCode="_ * #,##0_ ;_ * \-#,##0_ ;_ * &quot;-&quot;_ ;_ @_ "/>
    <numFmt numFmtId="165" formatCode="0.0"/>
    <numFmt numFmtId="166" formatCode="0.00_ ;[Red]\-0.00\ "/>
    <numFmt numFmtId="167" formatCode="0.0%"/>
    <numFmt numFmtId="168" formatCode="0_ ;[Red]\-0\ 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i/>
      <sz val="14"/>
      <color indexed="8"/>
      <name val="Calibri"/>
      <family val="2"/>
    </font>
    <font>
      <sz val="11"/>
      <name val="Calibri"/>
      <family val="2"/>
    </font>
    <font>
      <b/>
      <sz val="18"/>
      <color indexed="8"/>
      <name val="Calibri"/>
      <family val="2"/>
    </font>
    <font>
      <b/>
      <i/>
      <sz val="18"/>
      <color indexed="8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0" fillId="0" borderId="1" xfId="0" applyBorder="1" applyAlignment="1">
      <alignment horizontal="left" indent="1"/>
    </xf>
    <xf numFmtId="0" fontId="0" fillId="0" borderId="2" xfId="0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17" fontId="0" fillId="0" borderId="5" xfId="0" applyNumberFormat="1" applyFill="1" applyBorder="1" applyAlignment="1">
      <alignment horizontal="left" indent="1"/>
    </xf>
    <xf numFmtId="0" fontId="0" fillId="0" borderId="6" xfId="0" applyFill="1" applyBorder="1"/>
    <xf numFmtId="0" fontId="0" fillId="0" borderId="2" xfId="0" applyFill="1" applyBorder="1"/>
    <xf numFmtId="2" fontId="0" fillId="0" borderId="2" xfId="0" applyNumberFormat="1" applyFill="1" applyBorder="1"/>
    <xf numFmtId="0" fontId="3" fillId="2" borderId="7" xfId="0" applyFont="1" applyFill="1" applyBorder="1"/>
    <xf numFmtId="0" fontId="2" fillId="0" borderId="7" xfId="0" applyFont="1" applyBorder="1"/>
    <xf numFmtId="0" fontId="0" fillId="3" borderId="0" xfId="0" applyFill="1" applyProtection="1"/>
    <xf numFmtId="0" fontId="0" fillId="0" borderId="0" xfId="0" applyProtection="1"/>
    <xf numFmtId="0" fontId="0" fillId="3" borderId="0" xfId="0" applyFill="1" applyBorder="1" applyProtection="1"/>
    <xf numFmtId="0" fontId="2" fillId="4" borderId="7" xfId="0" applyFont="1" applyFill="1" applyBorder="1" applyProtection="1"/>
    <xf numFmtId="0" fontId="0" fillId="0" borderId="0" xfId="0" applyBorder="1" applyProtection="1"/>
    <xf numFmtId="0" fontId="0" fillId="3" borderId="0" xfId="0" applyFill="1" applyAlignment="1" applyProtection="1">
      <alignment horizontal="center"/>
    </xf>
    <xf numFmtId="0" fontId="13" fillId="3" borderId="0" xfId="0" applyFont="1" applyFill="1" applyProtection="1"/>
    <xf numFmtId="0" fontId="3" fillId="3" borderId="0" xfId="0" applyFont="1" applyFill="1" applyProtection="1"/>
    <xf numFmtId="0" fontId="0" fillId="0" borderId="0" xfId="0" applyAlignment="1" applyProtection="1">
      <alignment horizontal="center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right" vertical="center" wrapText="1" indent="2"/>
    </xf>
    <xf numFmtId="0" fontId="8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left" indent="1"/>
    </xf>
    <xf numFmtId="0" fontId="0" fillId="3" borderId="10" xfId="0" applyFill="1" applyBorder="1" applyAlignment="1">
      <alignment horizontal="left" indent="1"/>
    </xf>
    <xf numFmtId="0" fontId="3" fillId="2" borderId="11" xfId="0" applyFont="1" applyFill="1" applyBorder="1"/>
    <xf numFmtId="0" fontId="4" fillId="2" borderId="11" xfId="0" applyFont="1" applyFill="1" applyBorder="1"/>
    <xf numFmtId="0" fontId="0" fillId="3" borderId="1" xfId="0" applyFill="1" applyBorder="1" applyAlignment="1">
      <alignment horizontal="left" indent="1"/>
    </xf>
    <xf numFmtId="0" fontId="0" fillId="3" borderId="12" xfId="0" applyFill="1" applyBorder="1" applyAlignment="1">
      <alignment horizontal="left" indent="1"/>
    </xf>
    <xf numFmtId="0" fontId="0" fillId="3" borderId="5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0" fontId="0" fillId="3" borderId="13" xfId="0" applyFill="1" applyBorder="1" applyAlignment="1">
      <alignment horizontal="left" indent="1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14" xfId="0" applyFont="1" applyFill="1" applyBorder="1"/>
    <xf numFmtId="0" fontId="0" fillId="3" borderId="4" xfId="0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165" fontId="14" fillId="3" borderId="13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left" indent="1"/>
    </xf>
    <xf numFmtId="165" fontId="14" fillId="3" borderId="3" xfId="0" applyNumberFormat="1" applyFont="1" applyFill="1" applyBorder="1" applyAlignment="1">
      <alignment horizontal="center"/>
    </xf>
    <xf numFmtId="0" fontId="0" fillId="0" borderId="0" xfId="0" applyFill="1"/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9" applyNumberFormat="1" applyFont="1" applyFill="1" applyBorder="1" applyAlignment="1">
      <alignment horizontal="center"/>
    </xf>
    <xf numFmtId="10" fontId="2" fillId="0" borderId="0" xfId="9" applyNumberFormat="1" applyFont="1" applyFill="1" applyBorder="1" applyAlignment="1">
      <alignment horizontal="center"/>
    </xf>
    <xf numFmtId="2" fontId="2" fillId="0" borderId="12" xfId="9" applyNumberFormat="1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1" xfId="0" applyFont="1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10" fontId="0" fillId="3" borderId="9" xfId="0" applyNumberFormat="1" applyFill="1" applyBorder="1" applyAlignment="1">
      <alignment horizontal="center"/>
    </xf>
    <xf numFmtId="0" fontId="3" fillId="5" borderId="0" xfId="0" applyFont="1" applyFill="1"/>
    <xf numFmtId="0" fontId="3" fillId="5" borderId="15" xfId="0" applyFont="1" applyFill="1" applyBorder="1"/>
    <xf numFmtId="0" fontId="3" fillId="2" borderId="16" xfId="0" applyFont="1" applyFill="1" applyBorder="1"/>
    <xf numFmtId="0" fontId="0" fillId="3" borderId="15" xfId="0" applyFill="1" applyBorder="1" applyAlignment="1">
      <alignment horizontal="left" indent="1"/>
    </xf>
    <xf numFmtId="0" fontId="2" fillId="0" borderId="16" xfId="0" applyFont="1" applyBorder="1"/>
    <xf numFmtId="2" fontId="2" fillId="3" borderId="11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0" fillId="3" borderId="13" xfId="0" applyNumberFormat="1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10" fontId="1" fillId="3" borderId="13" xfId="9" applyNumberFormat="1" applyFont="1" applyFill="1" applyBorder="1" applyAlignment="1">
      <alignment horizontal="center"/>
    </xf>
    <xf numFmtId="2" fontId="1" fillId="3" borderId="13" xfId="9" applyNumberFormat="1" applyFon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167" fontId="2" fillId="3" borderId="4" xfId="9" applyNumberFormat="1" applyFont="1" applyFill="1" applyBorder="1" applyAlignment="1">
      <alignment horizontal="center"/>
    </xf>
    <xf numFmtId="0" fontId="2" fillId="3" borderId="17" xfId="0" applyFont="1" applyFill="1" applyBorder="1"/>
    <xf numFmtId="165" fontId="2" fillId="3" borderId="19" xfId="0" applyNumberFormat="1" applyFont="1" applyFill="1" applyBorder="1" applyAlignment="1">
      <alignment horizontal="center"/>
    </xf>
    <xf numFmtId="10" fontId="2" fillId="3" borderId="19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165" fontId="0" fillId="3" borderId="13" xfId="0" applyNumberFormat="1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2" fontId="1" fillId="3" borderId="12" xfId="9" applyNumberFormat="1" applyFont="1" applyFill="1" applyBorder="1" applyAlignment="1">
      <alignment horizontal="center"/>
    </xf>
    <xf numFmtId="2" fontId="1" fillId="3" borderId="5" xfId="9" applyNumberFormat="1" applyFont="1" applyFill="1" applyBorder="1" applyAlignment="1">
      <alignment horizontal="center"/>
    </xf>
    <xf numFmtId="165" fontId="0" fillId="3" borderId="4" xfId="0" applyNumberFormat="1" applyFont="1" applyFill="1" applyBorder="1" applyAlignment="1">
      <alignment horizontal="center"/>
    </xf>
    <xf numFmtId="2" fontId="1" fillId="3" borderId="3" xfId="9" applyNumberFormat="1" applyFont="1" applyFill="1" applyBorder="1" applyAlignment="1">
      <alignment horizontal="center"/>
    </xf>
    <xf numFmtId="17" fontId="0" fillId="0" borderId="4" xfId="0" applyNumberFormat="1" applyFill="1" applyBorder="1" applyAlignment="1">
      <alignment horizontal="left" indent="1"/>
    </xf>
    <xf numFmtId="17" fontId="0" fillId="0" borderId="2" xfId="0" applyNumberFormat="1" applyFill="1" applyBorder="1" applyAlignment="1">
      <alignment horizontal="left" indent="1"/>
    </xf>
    <xf numFmtId="0" fontId="2" fillId="4" borderId="21" xfId="0" applyFont="1" applyFill="1" applyBorder="1" applyProtection="1"/>
    <xf numFmtId="166" fontId="0" fillId="3" borderId="19" xfId="0" applyNumberFormat="1" applyFill="1" applyBorder="1" applyAlignment="1" applyProtection="1">
      <alignment horizontal="center"/>
    </xf>
    <xf numFmtId="166" fontId="0" fillId="3" borderId="9" xfId="0" applyNumberFormat="1" applyFill="1" applyBorder="1" applyAlignment="1" applyProtection="1">
      <alignment horizontal="center"/>
    </xf>
    <xf numFmtId="166" fontId="2" fillId="4" borderId="22" xfId="0" applyNumberFormat="1" applyFont="1" applyFill="1" applyBorder="1" applyAlignment="1" applyProtection="1">
      <alignment horizontal="center"/>
    </xf>
    <xf numFmtId="166" fontId="0" fillId="0" borderId="9" xfId="0" applyNumberFormat="1" applyBorder="1" applyAlignment="1" applyProtection="1">
      <alignment horizontal="center"/>
    </xf>
    <xf numFmtId="166" fontId="2" fillId="4" borderId="23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Protection="1"/>
    <xf numFmtId="166" fontId="2" fillId="3" borderId="24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6" borderId="0" xfId="0" applyFont="1" applyFill="1"/>
    <xf numFmtId="168" fontId="6" fillId="6" borderId="20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 applyProtection="1">
      <alignment horizontal="left" indent="1"/>
    </xf>
    <xf numFmtId="0" fontId="16" fillId="0" borderId="20" xfId="0" applyFont="1" applyBorder="1" applyAlignment="1" applyProtection="1">
      <alignment horizontal="center"/>
    </xf>
    <xf numFmtId="0" fontId="9" fillId="6" borderId="25" xfId="0" applyFont="1" applyFill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/>
    </xf>
    <xf numFmtId="0" fontId="9" fillId="6" borderId="20" xfId="0" applyFont="1" applyFill="1" applyBorder="1" applyAlignment="1" applyProtection="1">
      <alignment horizontal="center"/>
      <protection locked="0"/>
    </xf>
    <xf numFmtId="166" fontId="6" fillId="6" borderId="20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left" vertical="center" wrapText="1"/>
    </xf>
    <xf numFmtId="168" fontId="6" fillId="0" borderId="27" xfId="0" applyNumberFormat="1" applyFont="1" applyFill="1" applyBorder="1" applyAlignment="1" applyProtection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5" fillId="6" borderId="19" xfId="3" applyFont="1" applyFill="1" applyBorder="1" applyAlignment="1">
      <alignment horizontal="center" vertical="center"/>
    </xf>
    <xf numFmtId="0" fontId="15" fillId="6" borderId="26" xfId="3" applyFont="1" applyFill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8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</cellXfs>
  <cellStyles count="10">
    <cellStyle name="Millares [0] 2" xfId="1"/>
    <cellStyle name="Millares [0] 2 2" xfId="2"/>
    <cellStyle name="Normal" xfId="0" builtinId="0"/>
    <cellStyle name="Normal 2" xfId="3"/>
    <cellStyle name="Normal 2 2 2" xfId="4"/>
    <cellStyle name="Normal 3" xfId="5"/>
    <cellStyle name="Normal 4" xfId="6"/>
    <cellStyle name="Normal 5" xfId="7"/>
    <cellStyle name="Normal 6" xfId="8"/>
    <cellStyle name="Porcentual" xfId="9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Márgenes de trigo-soja de 2° 2015/2016</a:t>
            </a:r>
          </a:p>
          <a:p>
            <a:pPr>
              <a:defRPr sz="1200"/>
            </a:pPr>
            <a:r>
              <a:rPr lang="es-AR" sz="1200"/>
              <a:t>En</a:t>
            </a:r>
            <a:r>
              <a:rPr lang="es-AR" sz="1200" baseline="0"/>
              <a:t> U$S por hectárea</a:t>
            </a:r>
            <a:endParaRPr lang="es-AR" sz="12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111111111111116E-2"/>
          <c:y val="0.16964134175680218"/>
          <c:w val="0.93888888888888899"/>
          <c:h val="0.70058731018037268"/>
        </c:manualLayout>
      </c:layout>
      <c:barChart>
        <c:barDir val="col"/>
        <c:grouping val="clustered"/>
        <c:ser>
          <c:idx val="0"/>
          <c:order val="0"/>
          <c:spPr>
            <a:pattFill prst="dkHorz">
              <a:fgClr>
                <a:srgbClr val="00B050"/>
              </a:fgClr>
              <a:bgClr>
                <a:schemeClr val="bg1"/>
              </a:bgClr>
            </a:pattFill>
          </c:spPr>
          <c:dLbls>
            <c:numFmt formatCode="[$USD]\ 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('Resumen margenes'!$D$17,'Resumen margenes'!$D$19,'Resumen margenes'!$D$22)</c:f>
              <c:strCache>
                <c:ptCount val="3"/>
                <c:pt idx="0">
                  <c:v>Margen Bruto en campo propio</c:v>
                </c:pt>
                <c:pt idx="1">
                  <c:v>Margen Neto en campo propio</c:v>
                </c:pt>
                <c:pt idx="2">
                  <c:v>Margen Bruto en campo arrendado</c:v>
                </c:pt>
              </c:strCache>
            </c:strRef>
          </c:cat>
          <c:val>
            <c:numRef>
              <c:f>('Resumen margenes'!$E$17,'Resumen margenes'!$E$19,'Resumen margenes'!$E$22)</c:f>
              <c:numCache>
                <c:formatCode>0.00_ ;[Red]\-0.00\ </c:formatCode>
                <c:ptCount val="3"/>
                <c:pt idx="0">
                  <c:v>89.587134925394309</c:v>
                </c:pt>
                <c:pt idx="1">
                  <c:v>-25.786865074605672</c:v>
                </c:pt>
                <c:pt idx="2">
                  <c:v>-139.41286507460569</c:v>
                </c:pt>
              </c:numCache>
            </c:numRef>
          </c:val>
        </c:ser>
        <c:axId val="36579584"/>
        <c:axId val="36589568"/>
      </c:barChart>
      <c:catAx>
        <c:axId val="36579584"/>
        <c:scaling>
          <c:orientation val="minMax"/>
        </c:scaling>
        <c:axPos val="b"/>
        <c:numFmt formatCode="General" sourceLinked="1"/>
        <c:maj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36589568"/>
        <c:crosses val="autoZero"/>
        <c:auto val="1"/>
        <c:lblAlgn val="ctr"/>
        <c:lblOffset val="100"/>
      </c:catAx>
      <c:valAx>
        <c:axId val="36589568"/>
        <c:scaling>
          <c:orientation val="minMax"/>
        </c:scaling>
        <c:delete val="1"/>
        <c:axPos val="l"/>
        <c:numFmt formatCode="0.00_ ;[Red]\-0.00\ " sourceLinked="1"/>
        <c:tickLblPos val="none"/>
        <c:crossAx val="36579584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5</xdr:row>
      <xdr:rowOff>190500</xdr:rowOff>
    </xdr:from>
    <xdr:to>
      <xdr:col>12</xdr:col>
      <xdr:colOff>247650</xdr:colOff>
      <xdr:row>23</xdr:row>
      <xdr:rowOff>276225</xdr:rowOff>
    </xdr:to>
    <xdr:graphicFrame macro="">
      <xdr:nvGraphicFramePr>
        <xdr:cNvPr id="819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28575</xdr:colOff>
      <xdr:row>0</xdr:row>
      <xdr:rowOff>57150</xdr:rowOff>
    </xdr:from>
    <xdr:to>
      <xdr:col>9</xdr:col>
      <xdr:colOff>685800</xdr:colOff>
      <xdr:row>5</xdr:row>
      <xdr:rowOff>38100</xdr:rowOff>
    </xdr:to>
    <xdr:pic>
      <xdr:nvPicPr>
        <xdr:cNvPr id="8200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86725" y="57150"/>
          <a:ext cx="2943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G60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baseColWidth="10" defaultRowHeight="15"/>
  <cols>
    <col min="1" max="1" width="40" customWidth="1"/>
    <col min="2" max="2" width="10.5703125" bestFit="1" customWidth="1"/>
    <col min="3" max="3" width="14.28515625" customWidth="1"/>
    <col min="4" max="4" width="11.42578125" style="53"/>
    <col min="5" max="5" width="39" bestFit="1" customWidth="1"/>
    <col min="6" max="6" width="9.42578125" bestFit="1" customWidth="1"/>
  </cols>
  <sheetData>
    <row r="1" spans="1:7" ht="16.5" thickBot="1">
      <c r="A1" s="4" t="s">
        <v>74</v>
      </c>
    </row>
    <row r="2" spans="1:7" ht="26.25">
      <c r="A2" s="113" t="s">
        <v>98</v>
      </c>
      <c r="B2" s="114"/>
      <c r="C2" s="115" t="s">
        <v>78</v>
      </c>
      <c r="D2" s="35"/>
      <c r="E2" s="113" t="s">
        <v>98</v>
      </c>
      <c r="F2" s="114"/>
      <c r="G2" s="115" t="s">
        <v>99</v>
      </c>
    </row>
    <row r="3" spans="1:7" ht="27" thickBot="1">
      <c r="A3" s="38"/>
      <c r="B3" s="59" t="s">
        <v>26</v>
      </c>
      <c r="C3" s="116"/>
      <c r="D3" s="35"/>
      <c r="E3" s="47"/>
      <c r="F3" s="59" t="s">
        <v>26</v>
      </c>
      <c r="G3" s="116"/>
    </row>
    <row r="4" spans="1:7">
      <c r="A4" s="36" t="s">
        <v>25</v>
      </c>
      <c r="B4" s="43" t="s">
        <v>27</v>
      </c>
      <c r="C4" s="82">
        <v>1.5</v>
      </c>
      <c r="D4" s="54"/>
      <c r="E4" s="41" t="s">
        <v>25</v>
      </c>
      <c r="F4" s="44" t="s">
        <v>27</v>
      </c>
      <c r="G4" s="86">
        <v>2.2999999999999994</v>
      </c>
    </row>
    <row r="5" spans="1:7">
      <c r="A5" s="36" t="s">
        <v>20</v>
      </c>
      <c r="B5" s="44" t="s">
        <v>28</v>
      </c>
      <c r="C5" s="82">
        <v>124.82352941176471</v>
      </c>
      <c r="D5" s="54"/>
      <c r="E5" s="41" t="s">
        <v>20</v>
      </c>
      <c r="F5" s="44" t="s">
        <v>28</v>
      </c>
      <c r="G5" s="82">
        <v>68</v>
      </c>
    </row>
    <row r="6" spans="1:7">
      <c r="A6" s="36" t="s">
        <v>17</v>
      </c>
      <c r="B6" s="44" t="s">
        <v>28</v>
      </c>
      <c r="C6" s="82">
        <v>0.28000000000000014</v>
      </c>
      <c r="D6" s="54"/>
      <c r="E6" s="41" t="s">
        <v>36</v>
      </c>
      <c r="F6" s="44" t="s">
        <v>29</v>
      </c>
      <c r="G6" s="82">
        <v>7</v>
      </c>
    </row>
    <row r="7" spans="1:7">
      <c r="A7" s="36" t="s">
        <v>18</v>
      </c>
      <c r="B7" s="44" t="s">
        <v>28</v>
      </c>
      <c r="C7" s="82">
        <f ca="1">+'Resumen margenes'!E26</f>
        <v>45</v>
      </c>
      <c r="D7" s="54"/>
      <c r="E7" s="41" t="s">
        <v>84</v>
      </c>
      <c r="F7" s="44" t="s">
        <v>28</v>
      </c>
      <c r="G7" s="82">
        <v>0</v>
      </c>
    </row>
    <row r="8" spans="1:7">
      <c r="A8" s="36" t="s">
        <v>19</v>
      </c>
      <c r="B8" s="44" t="s">
        <v>28</v>
      </c>
      <c r="C8" s="82">
        <f ca="1">+'Resumen margenes'!E28</f>
        <v>45</v>
      </c>
      <c r="D8" s="54"/>
      <c r="E8" s="41" t="s">
        <v>85</v>
      </c>
      <c r="F8" s="44" t="s">
        <v>28</v>
      </c>
      <c r="G8" s="82">
        <v>1.0000000000000002E-2</v>
      </c>
    </row>
    <row r="9" spans="1:7">
      <c r="A9" s="36" t="s">
        <v>36</v>
      </c>
      <c r="B9" s="44" t="s">
        <v>29</v>
      </c>
      <c r="C9" s="82">
        <v>2.5</v>
      </c>
      <c r="D9" s="54"/>
      <c r="E9" s="41" t="s">
        <v>86</v>
      </c>
      <c r="F9" s="44" t="s">
        <v>29</v>
      </c>
      <c r="G9" s="82">
        <v>0.5</v>
      </c>
    </row>
    <row r="10" spans="1:7">
      <c r="A10" s="36" t="s">
        <v>38</v>
      </c>
      <c r="B10" s="44" t="s">
        <v>29</v>
      </c>
      <c r="C10" s="82">
        <v>0.40000000000000008</v>
      </c>
      <c r="D10" s="54"/>
      <c r="E10" s="41" t="s">
        <v>87</v>
      </c>
      <c r="F10" s="44" t="s">
        <v>88</v>
      </c>
      <c r="G10" s="82">
        <v>1.6000000000000005</v>
      </c>
    </row>
    <row r="11" spans="1:7">
      <c r="A11" s="36" t="s">
        <v>21</v>
      </c>
      <c r="B11" s="44" t="s">
        <v>29</v>
      </c>
      <c r="C11" s="82">
        <v>5.000000000000001E-2</v>
      </c>
      <c r="D11" s="54"/>
      <c r="E11" s="41" t="s">
        <v>89</v>
      </c>
      <c r="F11" s="44" t="s">
        <v>29</v>
      </c>
      <c r="G11" s="82">
        <v>6.1052631578947372</v>
      </c>
    </row>
    <row r="12" spans="1:7">
      <c r="A12" s="36" t="s">
        <v>33</v>
      </c>
      <c r="B12" s="45" t="s">
        <v>31</v>
      </c>
      <c r="C12" s="82">
        <v>1</v>
      </c>
      <c r="D12" s="54"/>
      <c r="E12" s="41" t="s">
        <v>90</v>
      </c>
      <c r="F12" s="44" t="s">
        <v>28</v>
      </c>
      <c r="G12" s="82">
        <v>36.05263157894737</v>
      </c>
    </row>
    <row r="13" spans="1:7">
      <c r="A13" s="36" t="s">
        <v>57</v>
      </c>
      <c r="B13" s="45" t="s">
        <v>59</v>
      </c>
      <c r="C13" s="82">
        <v>0</v>
      </c>
      <c r="D13" s="54"/>
      <c r="E13" s="41" t="s">
        <v>91</v>
      </c>
      <c r="F13" s="44" t="s">
        <v>28</v>
      </c>
      <c r="G13" s="82">
        <v>1.1000000000000001</v>
      </c>
    </row>
    <row r="14" spans="1:7" ht="15.75">
      <c r="A14" s="22" t="s">
        <v>32</v>
      </c>
      <c r="B14" s="38"/>
      <c r="C14" s="72"/>
      <c r="D14" s="55"/>
      <c r="E14" s="41" t="s">
        <v>21</v>
      </c>
      <c r="F14" s="44" t="s">
        <v>29</v>
      </c>
      <c r="G14" s="82">
        <v>2.5000000000000008E-2</v>
      </c>
    </row>
    <row r="15" spans="1:7" s="1" customFormat="1">
      <c r="A15" s="36" t="s">
        <v>51</v>
      </c>
      <c r="B15" s="44" t="s">
        <v>52</v>
      </c>
      <c r="C15" s="74">
        <f ca="1">+'Distancia al puerto'!E1</f>
        <v>366</v>
      </c>
      <c r="D15" s="56"/>
      <c r="E15" s="41" t="s">
        <v>92</v>
      </c>
      <c r="F15" s="44" t="s">
        <v>29</v>
      </c>
      <c r="G15" s="82">
        <v>0.12000000000000006</v>
      </c>
    </row>
    <row r="16" spans="1:7" s="1" customFormat="1">
      <c r="A16" s="36"/>
      <c r="B16" s="44" t="s">
        <v>53</v>
      </c>
      <c r="C16" s="74">
        <v>88</v>
      </c>
      <c r="D16" s="56"/>
      <c r="E16" s="41" t="s">
        <v>93</v>
      </c>
      <c r="F16" s="44" t="s">
        <v>29</v>
      </c>
      <c r="G16" s="82">
        <v>0.75</v>
      </c>
    </row>
    <row r="17" spans="1:7" s="1" customFormat="1">
      <c r="A17" s="36" t="s">
        <v>54</v>
      </c>
      <c r="B17" s="44" t="s">
        <v>52</v>
      </c>
      <c r="C17" s="74">
        <f ca="1">+C15/Precios!$C$22</f>
        <v>34.724857685009489</v>
      </c>
      <c r="D17" s="56"/>
      <c r="E17" s="41" t="s">
        <v>94</v>
      </c>
      <c r="F17" s="44" t="s">
        <v>29</v>
      </c>
      <c r="G17" s="82">
        <v>0.5</v>
      </c>
    </row>
    <row r="18" spans="1:7" s="1" customFormat="1">
      <c r="A18" s="36"/>
      <c r="B18" s="44" t="s">
        <v>53</v>
      </c>
      <c r="C18" s="74">
        <f ca="1">+C16/Precios!$C$22</f>
        <v>8.3491461100569264</v>
      </c>
      <c r="D18" s="56"/>
      <c r="E18" s="41" t="s">
        <v>33</v>
      </c>
      <c r="F18" s="45" t="s">
        <v>31</v>
      </c>
      <c r="G18" s="82">
        <v>1</v>
      </c>
    </row>
    <row r="19" spans="1:7" ht="15.75">
      <c r="A19" s="36" t="s">
        <v>3</v>
      </c>
      <c r="B19" s="44" t="s">
        <v>30</v>
      </c>
      <c r="C19" s="73">
        <v>1.1599999999999999E-2</v>
      </c>
      <c r="D19" s="57"/>
      <c r="E19" s="47" t="s">
        <v>32</v>
      </c>
      <c r="F19" s="38"/>
      <c r="G19" s="72"/>
    </row>
    <row r="20" spans="1:7">
      <c r="A20" s="36" t="s">
        <v>4</v>
      </c>
      <c r="B20" s="44" t="s">
        <v>30</v>
      </c>
      <c r="C20" s="73">
        <v>1.5000000000000006E-2</v>
      </c>
      <c r="D20" s="57"/>
      <c r="E20" s="41" t="s">
        <v>51</v>
      </c>
      <c r="F20" s="44" t="s">
        <v>52</v>
      </c>
      <c r="G20" s="74">
        <f ca="1">+'Distancia al puerto'!E1</f>
        <v>366</v>
      </c>
    </row>
    <row r="21" spans="1:7">
      <c r="A21" s="36" t="s">
        <v>5</v>
      </c>
      <c r="B21" s="44" t="s">
        <v>30</v>
      </c>
      <c r="C21" s="73">
        <v>0.02</v>
      </c>
      <c r="D21" s="57"/>
      <c r="E21" s="41"/>
      <c r="F21" s="44" t="s">
        <v>53</v>
      </c>
      <c r="G21" s="74">
        <v>88</v>
      </c>
    </row>
    <row r="22" spans="1:7" ht="15.75">
      <c r="A22" s="22" t="s">
        <v>103</v>
      </c>
      <c r="B22" s="38"/>
      <c r="C22" s="72"/>
      <c r="D22" s="55"/>
      <c r="E22" s="41" t="s">
        <v>54</v>
      </c>
      <c r="F22" s="44" t="s">
        <v>52</v>
      </c>
      <c r="G22" s="74">
        <f ca="1">+G20/Precios!$C$23</f>
        <v>31.148936170212767</v>
      </c>
    </row>
    <row r="23" spans="1:7">
      <c r="A23" s="36" t="s">
        <v>35</v>
      </c>
      <c r="B23" s="45" t="s">
        <v>31</v>
      </c>
      <c r="C23" s="74">
        <v>11</v>
      </c>
      <c r="D23" s="56"/>
      <c r="E23" s="41"/>
      <c r="F23" s="44" t="s">
        <v>53</v>
      </c>
      <c r="G23" s="74">
        <f ca="1">+G21/Precios!$C$23</f>
        <v>7.4893617021276597</v>
      </c>
    </row>
    <row r="24" spans="1:7">
      <c r="A24" s="36" t="s">
        <v>8</v>
      </c>
      <c r="B24" s="45" t="s">
        <v>31</v>
      </c>
      <c r="C24" s="74">
        <v>29.199999999999992</v>
      </c>
      <c r="D24" s="56"/>
      <c r="E24" s="41" t="s">
        <v>3</v>
      </c>
      <c r="F24" s="44" t="s">
        <v>95</v>
      </c>
      <c r="G24" s="73">
        <v>1.1599999999999999E-2</v>
      </c>
    </row>
    <row r="25" spans="1:7">
      <c r="A25" s="36" t="s">
        <v>48</v>
      </c>
      <c r="B25" s="45" t="s">
        <v>31</v>
      </c>
      <c r="C25" s="74">
        <v>0.02</v>
      </c>
      <c r="D25" s="56"/>
      <c r="E25" s="41" t="s">
        <v>4</v>
      </c>
      <c r="F25" s="44" t="s">
        <v>95</v>
      </c>
      <c r="G25" s="73">
        <v>1.47E-2</v>
      </c>
    </row>
    <row r="26" spans="1:7">
      <c r="A26" s="36" t="s">
        <v>49</v>
      </c>
      <c r="B26" s="45" t="s">
        <v>31</v>
      </c>
      <c r="C26" s="74">
        <v>5.4000000000000012</v>
      </c>
      <c r="D26" s="56"/>
      <c r="E26" s="41" t="s">
        <v>96</v>
      </c>
      <c r="F26" s="44" t="s">
        <v>95</v>
      </c>
      <c r="G26" s="73">
        <v>2.8500000000000001E-2</v>
      </c>
    </row>
    <row r="27" spans="1:7">
      <c r="A27" s="36" t="s">
        <v>9</v>
      </c>
      <c r="B27" s="45" t="s">
        <v>31</v>
      </c>
      <c r="C27" s="74">
        <v>37.5</v>
      </c>
      <c r="D27" s="56"/>
      <c r="E27" s="41" t="s">
        <v>97</v>
      </c>
      <c r="F27" s="44" t="s">
        <v>95</v>
      </c>
      <c r="G27" s="73">
        <v>1.37E-2</v>
      </c>
    </row>
    <row r="28" spans="1:7">
      <c r="A28" s="36" t="s">
        <v>47</v>
      </c>
      <c r="B28" s="45" t="s">
        <v>31</v>
      </c>
      <c r="C28" s="74">
        <v>2.850000000000001</v>
      </c>
      <c r="D28" s="56"/>
      <c r="E28" s="41" t="s">
        <v>5</v>
      </c>
      <c r="F28" s="44" t="s">
        <v>95</v>
      </c>
      <c r="G28" s="73">
        <v>0.02</v>
      </c>
    </row>
    <row r="29" spans="1:7" ht="15.75">
      <c r="A29" s="36" t="s">
        <v>46</v>
      </c>
      <c r="B29" s="45" t="s">
        <v>31</v>
      </c>
      <c r="C29" s="83">
        <v>4.0499999999999989</v>
      </c>
      <c r="D29" s="55"/>
      <c r="E29" s="47" t="s">
        <v>103</v>
      </c>
      <c r="F29" s="38"/>
      <c r="G29" s="72"/>
    </row>
    <row r="30" spans="1:7">
      <c r="A30" s="36" t="s">
        <v>10</v>
      </c>
      <c r="B30" s="45" t="s">
        <v>31</v>
      </c>
      <c r="C30" s="84">
        <v>0.80000000000000016</v>
      </c>
      <c r="D30" s="58"/>
      <c r="E30" s="40" t="s">
        <v>35</v>
      </c>
      <c r="F30" s="48" t="s">
        <v>31</v>
      </c>
      <c r="G30" s="74">
        <v>10.55</v>
      </c>
    </row>
    <row r="31" spans="1:7">
      <c r="A31" s="37" t="s">
        <v>45</v>
      </c>
      <c r="B31" s="46" t="s">
        <v>31</v>
      </c>
      <c r="C31" s="85">
        <v>0</v>
      </c>
      <c r="D31" s="58"/>
      <c r="E31" s="41" t="s">
        <v>8</v>
      </c>
      <c r="F31" s="45" t="s">
        <v>31</v>
      </c>
      <c r="G31" s="74">
        <v>34.450000000000003</v>
      </c>
    </row>
    <row r="32" spans="1:7">
      <c r="A32" s="16"/>
      <c r="B32" s="17"/>
      <c r="E32" s="41" t="s">
        <v>48</v>
      </c>
      <c r="F32" s="45" t="s">
        <v>31</v>
      </c>
      <c r="G32" s="74">
        <v>2.0000000000000004E-2</v>
      </c>
    </row>
    <row r="33" spans="1:7">
      <c r="E33" s="41" t="s">
        <v>49</v>
      </c>
      <c r="F33" s="45" t="s">
        <v>31</v>
      </c>
      <c r="G33" s="74">
        <v>7.2</v>
      </c>
    </row>
    <row r="34" spans="1:7" ht="15.75">
      <c r="A34" s="6"/>
      <c r="B34" s="2"/>
      <c r="E34" s="41" t="s">
        <v>9</v>
      </c>
      <c r="F34" s="45" t="s">
        <v>31</v>
      </c>
      <c r="G34" s="74">
        <v>43.45</v>
      </c>
    </row>
    <row r="35" spans="1:7" ht="15.75">
      <c r="A35" s="5"/>
      <c r="B35" s="6"/>
      <c r="E35" s="41" t="s">
        <v>47</v>
      </c>
      <c r="F35" s="45" t="s">
        <v>31</v>
      </c>
      <c r="G35" s="74">
        <v>2.5499999999999998</v>
      </c>
    </row>
    <row r="36" spans="1:7">
      <c r="A36" s="7"/>
      <c r="B36" s="7"/>
      <c r="E36" s="41" t="s">
        <v>46</v>
      </c>
      <c r="F36" s="45" t="s">
        <v>31</v>
      </c>
      <c r="G36" s="83">
        <v>2.1</v>
      </c>
    </row>
    <row r="37" spans="1:7">
      <c r="A37" s="7"/>
      <c r="B37" s="7"/>
      <c r="E37" s="41" t="s">
        <v>10</v>
      </c>
      <c r="F37" s="45" t="s">
        <v>31</v>
      </c>
      <c r="G37" s="74">
        <v>0.95</v>
      </c>
    </row>
    <row r="38" spans="1:7">
      <c r="A38" s="7"/>
      <c r="B38" s="7"/>
      <c r="E38" s="42" t="s">
        <v>45</v>
      </c>
      <c r="F38" s="46" t="s">
        <v>31</v>
      </c>
      <c r="G38" s="87">
        <v>0</v>
      </c>
    </row>
    <row r="39" spans="1:7">
      <c r="A39" s="7"/>
      <c r="B39" s="7"/>
    </row>
    <row r="40" spans="1:7">
      <c r="A40" s="7"/>
      <c r="B40" s="7"/>
    </row>
    <row r="41" spans="1:7">
      <c r="A41" s="7"/>
      <c r="B41" s="7"/>
    </row>
    <row r="42" spans="1:7">
      <c r="A42" s="7"/>
      <c r="B42" s="8"/>
    </row>
    <row r="43" spans="1:7" ht="15.75">
      <c r="A43" s="5"/>
      <c r="B43" s="5"/>
    </row>
    <row r="44" spans="1:7">
      <c r="A44" s="7"/>
      <c r="B44" s="7"/>
    </row>
    <row r="45" spans="1:7">
      <c r="A45" s="7"/>
      <c r="B45" s="7"/>
    </row>
    <row r="46" spans="1:7">
      <c r="A46" s="7"/>
      <c r="B46" s="7"/>
    </row>
    <row r="47" spans="1:7">
      <c r="A47" s="7"/>
      <c r="B47" s="7"/>
    </row>
    <row r="48" spans="1:7">
      <c r="A48" s="3"/>
      <c r="B48" s="3"/>
    </row>
    <row r="49" spans="1:2" ht="15.75">
      <c r="A49" s="5"/>
      <c r="B49" s="5"/>
    </row>
    <row r="50" spans="1:2">
      <c r="A50" s="7"/>
      <c r="B50" s="8"/>
    </row>
    <row r="51" spans="1:2">
      <c r="A51" s="7"/>
      <c r="B51" s="8"/>
    </row>
    <row r="52" spans="1:2">
      <c r="A52" s="7"/>
      <c r="B52" s="8"/>
    </row>
    <row r="53" spans="1:2">
      <c r="A53" s="7"/>
      <c r="B53" s="8"/>
    </row>
    <row r="54" spans="1:2">
      <c r="A54" s="7"/>
      <c r="B54" s="8"/>
    </row>
    <row r="55" spans="1:2">
      <c r="A55" s="7"/>
      <c r="B55" s="8"/>
    </row>
    <row r="56" spans="1:2">
      <c r="A56" s="7"/>
      <c r="B56" s="8"/>
    </row>
    <row r="57" spans="1:2">
      <c r="A57" s="7"/>
      <c r="B57" s="8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</sheetData>
  <sheetProtection password="F5BD" sheet="1" objects="1" scenarios="1"/>
  <mergeCells count="4">
    <mergeCell ref="A2:B2"/>
    <mergeCell ref="C2:C3"/>
    <mergeCell ref="G2:G3"/>
    <mergeCell ref="E2:F2"/>
  </mergeCells>
  <phoneticPr fontId="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H38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9" sqref="C19"/>
    </sheetView>
  </sheetViews>
  <sheetFormatPr baseColWidth="10" defaultRowHeight="15"/>
  <cols>
    <col min="1" max="1" width="23.28515625" bestFit="1" customWidth="1"/>
    <col min="2" max="2" width="13.28515625" bestFit="1" customWidth="1"/>
    <col min="3" max="3" width="19.28515625" bestFit="1" customWidth="1"/>
    <col min="6" max="6" width="20.42578125" bestFit="1" customWidth="1"/>
    <col min="7" max="7" width="12.7109375" bestFit="1" customWidth="1"/>
    <col min="8" max="8" width="13.7109375" bestFit="1" customWidth="1"/>
  </cols>
  <sheetData>
    <row r="1" spans="1:8" ht="15.75" thickBot="1"/>
    <row r="2" spans="1:8">
      <c r="A2" s="120" t="s">
        <v>98</v>
      </c>
      <c r="B2" s="120"/>
      <c r="C2" s="117" t="s">
        <v>78</v>
      </c>
      <c r="F2" s="120" t="s">
        <v>98</v>
      </c>
      <c r="G2" s="120"/>
      <c r="H2" s="117" t="s">
        <v>99</v>
      </c>
    </row>
    <row r="3" spans="1:8" ht="16.5" thickBot="1">
      <c r="A3" s="38" t="s">
        <v>34</v>
      </c>
      <c r="B3" s="39" t="s">
        <v>26</v>
      </c>
      <c r="C3" s="118"/>
      <c r="F3" s="38" t="s">
        <v>34</v>
      </c>
      <c r="G3" s="60" t="s">
        <v>26</v>
      </c>
      <c r="H3" s="118"/>
    </row>
    <row r="4" spans="1:8">
      <c r="A4" s="43" t="s">
        <v>25</v>
      </c>
      <c r="B4" s="43" t="s">
        <v>37</v>
      </c>
      <c r="C4" s="70">
        <v>40.61</v>
      </c>
      <c r="F4" s="43" t="s">
        <v>25</v>
      </c>
      <c r="G4" s="48" t="s">
        <v>37</v>
      </c>
      <c r="H4" s="49">
        <v>40.159999999999997</v>
      </c>
    </row>
    <row r="5" spans="1:8">
      <c r="A5" s="44" t="s">
        <v>20</v>
      </c>
      <c r="B5" s="44" t="s">
        <v>37</v>
      </c>
      <c r="C5" s="70">
        <v>0.46</v>
      </c>
      <c r="F5" s="44" t="s">
        <v>102</v>
      </c>
      <c r="G5" s="45" t="s">
        <v>37</v>
      </c>
      <c r="H5" s="49">
        <v>0.61999999999999977</v>
      </c>
    </row>
    <row r="6" spans="1:8">
      <c r="A6" s="44" t="s">
        <v>17</v>
      </c>
      <c r="B6" s="44" t="s">
        <v>37</v>
      </c>
      <c r="C6" s="70">
        <v>40</v>
      </c>
      <c r="F6" s="44" t="s">
        <v>36</v>
      </c>
      <c r="G6" s="45" t="s">
        <v>37</v>
      </c>
      <c r="H6" s="49">
        <v>3.7999999999999985</v>
      </c>
    </row>
    <row r="7" spans="1:8">
      <c r="A7" s="44" t="s">
        <v>18</v>
      </c>
      <c r="B7" s="44" t="s">
        <v>37</v>
      </c>
      <c r="C7" s="70">
        <v>0.55000000000000004</v>
      </c>
      <c r="F7" s="44" t="s">
        <v>84</v>
      </c>
      <c r="G7" s="45" t="s">
        <v>37</v>
      </c>
      <c r="H7" s="49">
        <v>7.7799999999999994</v>
      </c>
    </row>
    <row r="8" spans="1:8">
      <c r="A8" s="44" t="s">
        <v>19</v>
      </c>
      <c r="B8" s="44" t="s">
        <v>37</v>
      </c>
      <c r="C8" s="70">
        <v>0.65</v>
      </c>
      <c r="F8" s="44" t="s">
        <v>85</v>
      </c>
      <c r="G8" s="45" t="s">
        <v>37</v>
      </c>
      <c r="H8" s="49">
        <v>28</v>
      </c>
    </row>
    <row r="9" spans="1:8">
      <c r="A9" s="44" t="s">
        <v>36</v>
      </c>
      <c r="B9" s="44" t="s">
        <v>37</v>
      </c>
      <c r="C9" s="70">
        <v>4.0999999999999996</v>
      </c>
      <c r="F9" s="44" t="s">
        <v>86</v>
      </c>
      <c r="G9" s="45" t="s">
        <v>37</v>
      </c>
      <c r="H9" s="49">
        <v>8.9000000000000021</v>
      </c>
    </row>
    <row r="10" spans="1:8">
      <c r="A10" s="44" t="s">
        <v>38</v>
      </c>
      <c r="B10" s="44" t="s">
        <v>37</v>
      </c>
      <c r="C10" s="70">
        <v>59</v>
      </c>
      <c r="F10" s="44" t="s">
        <v>87</v>
      </c>
      <c r="G10" s="45" t="s">
        <v>37</v>
      </c>
      <c r="H10" s="50">
        <v>3.7000000000000015</v>
      </c>
    </row>
    <row r="11" spans="1:8">
      <c r="A11" s="44" t="s">
        <v>21</v>
      </c>
      <c r="B11" s="44" t="s">
        <v>37</v>
      </c>
      <c r="C11" s="70">
        <v>72</v>
      </c>
      <c r="F11" s="44" t="s">
        <v>89</v>
      </c>
      <c r="G11" s="45" t="s">
        <v>37</v>
      </c>
      <c r="H11" s="50">
        <v>0.56000000000000005</v>
      </c>
    </row>
    <row r="12" spans="1:8">
      <c r="A12" s="44" t="s">
        <v>33</v>
      </c>
      <c r="B12" s="44" t="s">
        <v>56</v>
      </c>
      <c r="C12" s="70">
        <v>36.256157635467979</v>
      </c>
      <c r="F12" s="44" t="s">
        <v>90</v>
      </c>
      <c r="G12" s="45" t="s">
        <v>37</v>
      </c>
      <c r="H12" s="50">
        <v>0.33999999999999991</v>
      </c>
    </row>
    <row r="13" spans="1:8">
      <c r="A13" s="44" t="s">
        <v>33</v>
      </c>
      <c r="B13" s="44" t="s">
        <v>55</v>
      </c>
      <c r="C13" s="70">
        <v>368</v>
      </c>
      <c r="F13" s="44" t="s">
        <v>91</v>
      </c>
      <c r="G13" s="45" t="s">
        <v>37</v>
      </c>
      <c r="H13" s="50">
        <v>10.65</v>
      </c>
    </row>
    <row r="14" spans="1:8">
      <c r="A14" s="51" t="s">
        <v>57</v>
      </c>
      <c r="B14" s="51" t="s">
        <v>58</v>
      </c>
      <c r="C14" s="71">
        <v>1.5</v>
      </c>
      <c r="F14" s="44" t="s">
        <v>21</v>
      </c>
      <c r="G14" s="45" t="s">
        <v>37</v>
      </c>
      <c r="H14" s="50">
        <v>15</v>
      </c>
    </row>
    <row r="15" spans="1:8" s="2" customFormat="1">
      <c r="F15" s="44" t="s">
        <v>92</v>
      </c>
      <c r="G15" s="45" t="s">
        <v>37</v>
      </c>
      <c r="H15" s="50">
        <v>39</v>
      </c>
    </row>
    <row r="16" spans="1:8" s="2" customFormat="1">
      <c r="A16" s="10" t="s">
        <v>40</v>
      </c>
      <c r="B16" s="15" t="s">
        <v>39</v>
      </c>
      <c r="C16" s="19">
        <v>144</v>
      </c>
      <c r="F16" s="44" t="s">
        <v>93</v>
      </c>
      <c r="G16" s="45" t="s">
        <v>37</v>
      </c>
      <c r="H16" s="50">
        <v>15.009999999999996</v>
      </c>
    </row>
    <row r="17" spans="1:8" s="2" customFormat="1">
      <c r="A17" s="13"/>
      <c r="B17" s="11" t="s">
        <v>44</v>
      </c>
      <c r="C17" s="20">
        <f>C16/10</f>
        <v>14.4</v>
      </c>
      <c r="F17" s="44" t="s">
        <v>94</v>
      </c>
      <c r="G17" s="45" t="s">
        <v>37</v>
      </c>
      <c r="H17" s="50">
        <v>33</v>
      </c>
    </row>
    <row r="18" spans="1:8" s="2" customFormat="1">
      <c r="A18" s="14" t="s">
        <v>41</v>
      </c>
      <c r="B18" s="15" t="s">
        <v>39</v>
      </c>
      <c r="C18" s="19">
        <v>229</v>
      </c>
      <c r="F18" s="51" t="s">
        <v>33</v>
      </c>
      <c r="G18" s="46" t="s">
        <v>37</v>
      </c>
      <c r="H18" s="52">
        <v>60</v>
      </c>
    </row>
    <row r="19" spans="1:8" s="2" customFormat="1">
      <c r="A19" s="18">
        <v>42491</v>
      </c>
      <c r="B19" s="12" t="s">
        <v>44</v>
      </c>
      <c r="C19" s="20">
        <f>C18/10</f>
        <v>22.9</v>
      </c>
    </row>
    <row r="20" spans="1:8" s="2" customFormat="1">
      <c r="A20" s="10" t="s">
        <v>50</v>
      </c>
      <c r="B20" s="15" t="s">
        <v>43</v>
      </c>
      <c r="C20" s="19">
        <v>31.59</v>
      </c>
    </row>
    <row r="21" spans="1:8" s="2" customFormat="1">
      <c r="A21" s="13"/>
      <c r="B21" s="11" t="s">
        <v>39</v>
      </c>
      <c r="C21" s="21">
        <v>7.98</v>
      </c>
    </row>
    <row r="22" spans="1:8" s="2" customFormat="1">
      <c r="A22" s="10" t="s">
        <v>104</v>
      </c>
      <c r="B22" s="88">
        <v>42370</v>
      </c>
      <c r="C22" s="19">
        <v>10.54</v>
      </c>
    </row>
    <row r="23" spans="1:8" s="2" customFormat="1">
      <c r="A23" s="13"/>
      <c r="B23" s="89">
        <v>42491</v>
      </c>
      <c r="C23" s="21">
        <v>11.75</v>
      </c>
    </row>
    <row r="24" spans="1:8" s="2" customFormat="1" ht="15" customHeight="1">
      <c r="A24" s="7"/>
      <c r="B24" s="7"/>
      <c r="C24" s="119"/>
    </row>
    <row r="25" spans="1:8" s="2" customFormat="1" ht="15" customHeight="1">
      <c r="A25" s="7"/>
      <c r="B25" s="7"/>
      <c r="C25" s="119"/>
    </row>
    <row r="26" spans="1:8" s="2" customFormat="1" ht="21">
      <c r="A26" s="9"/>
    </row>
    <row r="27" spans="1:8" s="2" customFormat="1" ht="15.75">
      <c r="A27" s="5"/>
      <c r="B27" s="6"/>
    </row>
    <row r="28" spans="1:8" s="2" customFormat="1">
      <c r="A28" s="7"/>
      <c r="B28" s="7"/>
    </row>
    <row r="29" spans="1:8" s="2" customFormat="1">
      <c r="A29" s="7"/>
      <c r="B29" s="7"/>
    </row>
    <row r="30" spans="1:8" s="2" customFormat="1">
      <c r="A30" s="7"/>
      <c r="B30" s="7"/>
    </row>
    <row r="31" spans="1:8" s="2" customFormat="1">
      <c r="A31" s="7"/>
      <c r="B31" s="7"/>
    </row>
    <row r="32" spans="1:8" s="2" customFormat="1">
      <c r="A32" s="7"/>
      <c r="B32" s="7"/>
    </row>
    <row r="33" spans="1:2" s="2" customFormat="1">
      <c r="A33" s="7"/>
      <c r="B33" s="7"/>
    </row>
    <row r="34" spans="1:2" s="2" customFormat="1">
      <c r="A34" s="7"/>
      <c r="B34" s="7"/>
    </row>
    <row r="35" spans="1:2" s="2" customFormat="1">
      <c r="A35" s="7"/>
      <c r="B35" s="7"/>
    </row>
    <row r="36" spans="1:2" s="2" customFormat="1">
      <c r="A36" s="7"/>
      <c r="B36" s="7"/>
    </row>
    <row r="37" spans="1:2" s="2" customFormat="1"/>
    <row r="38" spans="1:2" s="2" customFormat="1"/>
  </sheetData>
  <sheetProtection password="F5BD" sheet="1" objects="1" scenarios="1"/>
  <mergeCells count="5">
    <mergeCell ref="H2:H3"/>
    <mergeCell ref="C24:C25"/>
    <mergeCell ref="A2:B2"/>
    <mergeCell ref="C2:C3"/>
    <mergeCell ref="F2:G2"/>
  </mergeCells>
  <phoneticPr fontId="0" type="noConversion"/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A1:E3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5" sqref="A25"/>
    </sheetView>
  </sheetViews>
  <sheetFormatPr baseColWidth="10" defaultRowHeight="15"/>
  <cols>
    <col min="1" max="1" width="46.5703125" bestFit="1" customWidth="1"/>
    <col min="4" max="4" width="39" bestFit="1" customWidth="1"/>
    <col min="5" max="5" width="13.85546875" bestFit="1" customWidth="1"/>
  </cols>
  <sheetData>
    <row r="1" spans="1:5" ht="15.75">
      <c r="A1" s="63" t="s">
        <v>98</v>
      </c>
      <c r="B1" s="123" t="s">
        <v>100</v>
      </c>
      <c r="D1" s="64" t="s">
        <v>98</v>
      </c>
      <c r="E1" s="123" t="s">
        <v>99</v>
      </c>
    </row>
    <row r="2" spans="1:5" s="2" customFormat="1" ht="14.25" customHeight="1" thickBot="1">
      <c r="A2" s="22" t="s">
        <v>22</v>
      </c>
      <c r="B2" s="124"/>
      <c r="D2" s="65" t="s">
        <v>22</v>
      </c>
      <c r="E2" s="124" t="s">
        <v>101</v>
      </c>
    </row>
    <row r="3" spans="1:5" s="2" customFormat="1">
      <c r="A3" s="36" t="s">
        <v>0</v>
      </c>
      <c r="B3" s="70">
        <f ca="1">+'Planteo Técnico'!C4*Precios!C4</f>
        <v>60.914999999999999</v>
      </c>
      <c r="D3" s="66" t="s">
        <v>25</v>
      </c>
      <c r="E3" s="70">
        <f ca="1">+'Planteo Técnico'!G4*Precios!H4</f>
        <v>92.367999999999967</v>
      </c>
    </row>
    <row r="4" spans="1:5" s="2" customFormat="1">
      <c r="A4" s="36" t="s">
        <v>20</v>
      </c>
      <c r="B4" s="70">
        <f ca="1">+'Planteo Técnico'!C5*Precios!C5</f>
        <v>57.418823529411767</v>
      </c>
      <c r="D4" s="66" t="s">
        <v>20</v>
      </c>
      <c r="E4" s="70">
        <f ca="1">+'Planteo Técnico'!G5*Precios!H5</f>
        <v>42.159999999999982</v>
      </c>
    </row>
    <row r="5" spans="1:5" s="2" customFormat="1">
      <c r="A5" s="36" t="s">
        <v>17</v>
      </c>
      <c r="B5" s="70">
        <f ca="1">+'Planteo Técnico'!C6*Precios!C6</f>
        <v>11.200000000000006</v>
      </c>
      <c r="D5" s="66" t="s">
        <v>36</v>
      </c>
      <c r="E5" s="70">
        <f ca="1">+'Planteo Técnico'!G6*Precios!H6</f>
        <v>26.599999999999991</v>
      </c>
    </row>
    <row r="6" spans="1:5" s="2" customFormat="1">
      <c r="A6" s="36" t="s">
        <v>18</v>
      </c>
      <c r="B6" s="70">
        <f ca="1">+'Planteo Técnico'!C7*Precios!C7</f>
        <v>24.750000000000004</v>
      </c>
      <c r="D6" s="66" t="s">
        <v>84</v>
      </c>
      <c r="E6" s="70">
        <f ca="1">+'Planteo Técnico'!G7*Precios!H7</f>
        <v>0</v>
      </c>
    </row>
    <row r="7" spans="1:5" s="2" customFormat="1">
      <c r="A7" s="36" t="s">
        <v>19</v>
      </c>
      <c r="B7" s="70">
        <f ca="1">+'Planteo Técnico'!C8*Precios!C8</f>
        <v>29.25</v>
      </c>
      <c r="D7" s="66" t="s">
        <v>85</v>
      </c>
      <c r="E7" s="70">
        <f ca="1">+'Planteo Técnico'!G8*Precios!H8</f>
        <v>0.28000000000000003</v>
      </c>
    </row>
    <row r="8" spans="1:5" s="2" customFormat="1">
      <c r="A8" s="36" t="s">
        <v>36</v>
      </c>
      <c r="B8" s="70">
        <f ca="1">+'Planteo Técnico'!C9*Precios!C9</f>
        <v>10.25</v>
      </c>
      <c r="D8" s="66" t="s">
        <v>86</v>
      </c>
      <c r="E8" s="70">
        <f ca="1">+'Planteo Técnico'!G9*Precios!H9</f>
        <v>4.4500000000000011</v>
      </c>
    </row>
    <row r="9" spans="1:5" s="2" customFormat="1">
      <c r="A9" s="36" t="s">
        <v>38</v>
      </c>
      <c r="B9" s="70">
        <f ca="1">+'Planteo Técnico'!C10*Precios!C10</f>
        <v>23.600000000000005</v>
      </c>
      <c r="D9" s="66" t="s">
        <v>87</v>
      </c>
      <c r="E9" s="70">
        <f ca="1">+'Planteo Técnico'!G10*Precios!H10</f>
        <v>5.9200000000000044</v>
      </c>
    </row>
    <row r="10" spans="1:5" s="2" customFormat="1">
      <c r="A10" s="36" t="s">
        <v>21</v>
      </c>
      <c r="B10" s="70">
        <f ca="1">+'Planteo Técnico'!C11*Precios!C11</f>
        <v>3.6000000000000005</v>
      </c>
      <c r="D10" s="66" t="s">
        <v>89</v>
      </c>
      <c r="E10" s="70">
        <f ca="1">+'Planteo Técnico'!G11*Precios!H11</f>
        <v>3.418947368421053</v>
      </c>
    </row>
    <row r="11" spans="1:5" s="2" customFormat="1">
      <c r="A11" s="36" t="s">
        <v>33</v>
      </c>
      <c r="B11" s="70">
        <f ca="1">+'Planteo Técnico'!C12*Precios!C12</f>
        <v>36.256157635467979</v>
      </c>
      <c r="D11" s="66" t="s">
        <v>90</v>
      </c>
      <c r="E11" s="70">
        <f ca="1">+'Planteo Técnico'!G12*Precios!H12</f>
        <v>12.257894736842102</v>
      </c>
    </row>
    <row r="12" spans="1:5" s="2" customFormat="1">
      <c r="A12" s="36" t="s">
        <v>57</v>
      </c>
      <c r="B12" s="70">
        <f ca="1">+'Planteo Técnico'!C13*Precios!C13</f>
        <v>0</v>
      </c>
      <c r="D12" s="66" t="s">
        <v>91</v>
      </c>
      <c r="E12" s="70">
        <f ca="1">+'Planteo Técnico'!G13*Precios!H13</f>
        <v>11.715000000000002</v>
      </c>
    </row>
    <row r="13" spans="1:5" s="2" customFormat="1" ht="15.75" thickBot="1">
      <c r="A13" s="76" t="s">
        <v>1</v>
      </c>
      <c r="B13" s="69">
        <f ca="1">SUM(B3:B12)</f>
        <v>257.23998116487974</v>
      </c>
      <c r="D13" s="66" t="s">
        <v>21</v>
      </c>
      <c r="E13" s="70">
        <f ca="1">+'Planteo Técnico'!G14*Precios!H14</f>
        <v>0.37500000000000011</v>
      </c>
    </row>
    <row r="14" spans="1:5" s="2" customFormat="1" ht="14.25" customHeight="1" thickBot="1">
      <c r="A14" s="121" t="s">
        <v>23</v>
      </c>
      <c r="B14" s="122"/>
      <c r="D14" s="66" t="s">
        <v>92</v>
      </c>
      <c r="E14" s="70">
        <f ca="1">+'Planteo Técnico'!G15*Precios!H15</f>
        <v>4.6800000000000024</v>
      </c>
    </row>
    <row r="15" spans="1:5" s="2" customFormat="1">
      <c r="A15" s="36" t="s">
        <v>2</v>
      </c>
      <c r="B15" s="70">
        <f ca="1">('Planteo Técnico'!C17+'Planteo Técnico'!C18)*('Resumen margenes'!E7/10)</f>
        <v>111.99240986717268</v>
      </c>
      <c r="D15" s="66" t="s">
        <v>93</v>
      </c>
      <c r="E15" s="70">
        <f ca="1">+'Planteo Técnico'!G16*Precios!H16</f>
        <v>11.257499999999997</v>
      </c>
    </row>
    <row r="16" spans="1:5" s="2" customFormat="1">
      <c r="A16" s="36" t="s">
        <v>3</v>
      </c>
      <c r="B16" s="73">
        <f ca="1">'Planteo Técnico'!C19</f>
        <v>1.1599999999999999E-2</v>
      </c>
      <c r="D16" s="66" t="s">
        <v>94</v>
      </c>
      <c r="E16" s="70">
        <f ca="1">+'Planteo Técnico'!G17*Precios!H17</f>
        <v>16.5</v>
      </c>
    </row>
    <row r="17" spans="1:5" s="2" customFormat="1" ht="15.75" thickBot="1">
      <c r="A17" s="36" t="s">
        <v>4</v>
      </c>
      <c r="B17" s="73">
        <f ca="1">'Planteo Técnico'!C20</f>
        <v>1.5000000000000006E-2</v>
      </c>
      <c r="D17" s="66" t="s">
        <v>33</v>
      </c>
      <c r="E17" s="70">
        <f ca="1">+'Planteo Técnico'!G18*Precios!H18</f>
        <v>60</v>
      </c>
    </row>
    <row r="18" spans="1:5" s="2" customFormat="1" ht="15.75" thickBot="1">
      <c r="A18" s="36" t="s">
        <v>5</v>
      </c>
      <c r="B18" s="73">
        <f ca="1">'Planteo Técnico'!C21</f>
        <v>0.02</v>
      </c>
      <c r="D18" s="75" t="s">
        <v>1</v>
      </c>
      <c r="E18" s="79">
        <f ca="1">SUM(E3:E17)</f>
        <v>291.98234210526311</v>
      </c>
    </row>
    <row r="19" spans="1:5" s="2" customFormat="1" ht="16.5" thickBot="1">
      <c r="A19" s="76" t="s">
        <v>6</v>
      </c>
      <c r="B19" s="77">
        <f ca="1">SUM(B16:B18)</f>
        <v>4.6600000000000003E-2</v>
      </c>
      <c r="D19" s="121" t="s">
        <v>23</v>
      </c>
      <c r="E19" s="122"/>
    </row>
    <row r="20" spans="1:5" s="2" customFormat="1" ht="14.25" customHeight="1" thickBot="1">
      <c r="A20" s="121" t="s">
        <v>24</v>
      </c>
      <c r="B20" s="122"/>
      <c r="D20" s="66" t="s">
        <v>2</v>
      </c>
      <c r="E20" s="61">
        <f ca="1">+('Planteo Técnico'!G22+'Planteo Técnico'!G23)*('Resumen margenes'!E8/10)</f>
        <v>108.1872340425532</v>
      </c>
    </row>
    <row r="21" spans="1:5">
      <c r="A21" s="36" t="s">
        <v>7</v>
      </c>
      <c r="B21" s="70">
        <v>9.9000000000000021</v>
      </c>
      <c r="D21" s="66" t="s">
        <v>3</v>
      </c>
      <c r="E21" s="62">
        <f ca="1">+'Planteo Técnico'!G24</f>
        <v>1.1599999999999999E-2</v>
      </c>
    </row>
    <row r="22" spans="1:5">
      <c r="A22" s="36" t="s">
        <v>8</v>
      </c>
      <c r="B22" s="70">
        <v>35.149999999999991</v>
      </c>
      <c r="D22" s="66" t="s">
        <v>4</v>
      </c>
      <c r="E22" s="62">
        <f ca="1">+'Planteo Técnico'!G25</f>
        <v>1.47E-2</v>
      </c>
    </row>
    <row r="23" spans="1:5">
      <c r="A23" s="36" t="s">
        <v>48</v>
      </c>
      <c r="B23" s="74">
        <f ca="1">+'Planteo Técnico'!C25*'Resumen margenes'!E12</f>
        <v>12.823999999999998</v>
      </c>
      <c r="D23" s="66" t="s">
        <v>96</v>
      </c>
      <c r="E23" s="62">
        <f ca="1">+'Planteo Técnico'!G26</f>
        <v>2.8500000000000001E-2</v>
      </c>
    </row>
    <row r="24" spans="1:5">
      <c r="A24" s="36" t="s">
        <v>49</v>
      </c>
      <c r="B24" s="70">
        <v>7.2</v>
      </c>
      <c r="D24" s="66" t="s">
        <v>97</v>
      </c>
      <c r="E24" s="62">
        <f ca="1">+'Planteo Técnico'!G27</f>
        <v>1.37E-2</v>
      </c>
    </row>
    <row r="25" spans="1:5" ht="15.75" thickBot="1">
      <c r="A25" s="36" t="s">
        <v>9</v>
      </c>
      <c r="B25" s="70">
        <v>44.399999999999984</v>
      </c>
      <c r="D25" s="66" t="s">
        <v>5</v>
      </c>
      <c r="E25" s="62">
        <f ca="1">+'Planteo Técnico'!G28</f>
        <v>0.02</v>
      </c>
    </row>
    <row r="26" spans="1:5" ht="15.75" thickBot="1">
      <c r="A26" s="36" t="s">
        <v>47</v>
      </c>
      <c r="B26" s="70">
        <v>2.6000000000000005</v>
      </c>
      <c r="D26" s="78" t="s">
        <v>6</v>
      </c>
      <c r="E26" s="80">
        <f ca="1">SUM(E21:E25)</f>
        <v>8.8500000000000009E-2</v>
      </c>
    </row>
    <row r="27" spans="1:5" ht="16.5" thickBot="1">
      <c r="A27" s="36" t="s">
        <v>46</v>
      </c>
      <c r="B27" s="70">
        <v>2.2999999999999994</v>
      </c>
      <c r="D27" s="121" t="s">
        <v>24</v>
      </c>
      <c r="E27" s="122"/>
    </row>
    <row r="28" spans="1:5">
      <c r="A28" s="36" t="s">
        <v>10</v>
      </c>
      <c r="B28" s="70">
        <v>1</v>
      </c>
      <c r="D28" s="66" t="s">
        <v>7</v>
      </c>
      <c r="E28" s="70">
        <f ca="1">+'Planteo Técnico'!G30</f>
        <v>10.55</v>
      </c>
    </row>
    <row r="29" spans="1:5">
      <c r="A29" s="36" t="s">
        <v>11</v>
      </c>
      <c r="B29" s="70">
        <v>0</v>
      </c>
      <c r="D29" s="66" t="s">
        <v>8</v>
      </c>
      <c r="E29" s="70">
        <f ca="1">+'Planteo Técnico'!G31</f>
        <v>34.450000000000003</v>
      </c>
    </row>
    <row r="30" spans="1:5" s="2" customFormat="1">
      <c r="A30" s="23" t="s">
        <v>12</v>
      </c>
      <c r="B30" s="68">
        <f ca="1">SUM(B21:B29)</f>
        <v>115.37399999999998</v>
      </c>
      <c r="D30" s="66" t="s">
        <v>48</v>
      </c>
      <c r="E30" s="70">
        <f ca="1">+'Planteo Técnico'!G32*'Resumen margenes'!E12</f>
        <v>12.824000000000002</v>
      </c>
    </row>
    <row r="31" spans="1:5">
      <c r="D31" s="66" t="s">
        <v>49</v>
      </c>
      <c r="E31" s="70">
        <f ca="1">+'Planteo Técnico'!G33</f>
        <v>7.2</v>
      </c>
    </row>
    <row r="32" spans="1:5">
      <c r="D32" s="66" t="s">
        <v>9</v>
      </c>
      <c r="E32" s="70">
        <f ca="1">+'Planteo Técnico'!G34</f>
        <v>43.45</v>
      </c>
    </row>
    <row r="33" spans="4:5">
      <c r="D33" s="66" t="s">
        <v>47</v>
      </c>
      <c r="E33" s="70">
        <f ca="1">+'Planteo Técnico'!G35</f>
        <v>2.5499999999999998</v>
      </c>
    </row>
    <row r="34" spans="4:5">
      <c r="D34" s="66" t="s">
        <v>46</v>
      </c>
      <c r="E34" s="70">
        <f ca="1">+'Planteo Técnico'!G36</f>
        <v>2.1</v>
      </c>
    </row>
    <row r="35" spans="4:5">
      <c r="D35" s="66" t="s">
        <v>10</v>
      </c>
      <c r="E35" s="70">
        <f ca="1">+'Planteo Técnico'!G37</f>
        <v>0.95</v>
      </c>
    </row>
    <row r="36" spans="4:5" ht="15.75" thickBot="1">
      <c r="D36" s="66" t="s">
        <v>11</v>
      </c>
      <c r="E36" s="70">
        <f ca="1">+'Planteo Técnico'!G38</f>
        <v>0</v>
      </c>
    </row>
    <row r="37" spans="4:5" ht="15.75" thickBot="1">
      <c r="D37" s="67" t="s">
        <v>12</v>
      </c>
      <c r="E37" s="81">
        <f>SUM(E28:E36)</f>
        <v>114.074</v>
      </c>
    </row>
  </sheetData>
  <sheetProtection password="F5BD" sheet="1" objects="1" scenarios="1"/>
  <mergeCells count="6">
    <mergeCell ref="D27:E27"/>
    <mergeCell ref="B1:B2"/>
    <mergeCell ref="E1:E2"/>
    <mergeCell ref="D19:E19"/>
    <mergeCell ref="A14:B14"/>
    <mergeCell ref="A20:B20"/>
  </mergeCells>
  <phoneticPr fontId="0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"/>
  <dimension ref="A1:Y117"/>
  <sheetViews>
    <sheetView tabSelected="1" zoomScale="70" zoomScaleNormal="70" workbookViewId="0">
      <selection activeCell="O13" sqref="O13"/>
    </sheetView>
  </sheetViews>
  <sheetFormatPr baseColWidth="10" defaultRowHeight="15"/>
  <cols>
    <col min="1" max="1" width="11.42578125" style="24"/>
    <col min="2" max="2" width="11.42578125" style="25"/>
    <col min="3" max="3" width="28.5703125" style="25" bestFit="1" customWidth="1"/>
    <col min="4" max="4" width="46.5703125" style="25" bestFit="1" customWidth="1"/>
    <col min="5" max="5" width="11.42578125" style="25"/>
    <col min="6" max="25" width="11.42578125" style="24"/>
    <col min="26" max="16384" width="11.42578125" style="25"/>
  </cols>
  <sheetData>
    <row r="1" spans="2:17">
      <c r="B1" s="24"/>
      <c r="C1" s="24"/>
      <c r="D1" s="24"/>
      <c r="E1" s="24"/>
    </row>
    <row r="2" spans="2:17">
      <c r="B2" s="24"/>
      <c r="C2" s="134" t="s">
        <v>77</v>
      </c>
      <c r="D2" s="134"/>
      <c r="E2" s="24"/>
    </row>
    <row r="3" spans="2:17">
      <c r="B3" s="24"/>
      <c r="C3" s="134"/>
      <c r="D3" s="134"/>
      <c r="E3" s="24"/>
    </row>
    <row r="4" spans="2:17" ht="21">
      <c r="B4" s="24"/>
      <c r="C4" s="135" t="s">
        <v>75</v>
      </c>
      <c r="D4" s="135"/>
      <c r="E4" s="24"/>
    </row>
    <row r="5" spans="2:17">
      <c r="B5" s="24"/>
      <c r="C5" s="24"/>
      <c r="D5" s="24"/>
      <c r="E5" s="24"/>
    </row>
    <row r="6" spans="2:17" ht="15.75" thickBot="1">
      <c r="B6" s="24"/>
      <c r="C6" s="24"/>
      <c r="D6" s="24"/>
      <c r="E6" s="24"/>
    </row>
    <row r="7" spans="2:17" ht="24" thickBot="1">
      <c r="B7" s="125" t="s">
        <v>31</v>
      </c>
      <c r="C7" s="136" t="s">
        <v>60</v>
      </c>
      <c r="D7" s="106" t="s">
        <v>78</v>
      </c>
      <c r="E7" s="107">
        <v>26</v>
      </c>
    </row>
    <row r="8" spans="2:17" ht="24" thickBot="1">
      <c r="B8" s="126"/>
      <c r="C8" s="137"/>
      <c r="D8" s="108" t="s">
        <v>79</v>
      </c>
      <c r="E8" s="109">
        <v>28</v>
      </c>
    </row>
    <row r="9" spans="2:17" ht="15" customHeight="1">
      <c r="B9" s="126"/>
      <c r="C9" s="130" t="s">
        <v>61</v>
      </c>
      <c r="D9" s="26" t="s">
        <v>82</v>
      </c>
      <c r="E9" s="91">
        <f ca="1">Precios!C17</f>
        <v>14.4</v>
      </c>
    </row>
    <row r="10" spans="2:17" ht="15" customHeight="1">
      <c r="B10" s="126"/>
      <c r="C10" s="130"/>
      <c r="D10" s="26" t="s">
        <v>83</v>
      </c>
      <c r="E10" s="92">
        <f ca="1">+Precios!C19</f>
        <v>22.9</v>
      </c>
    </row>
    <row r="11" spans="2:17" ht="15" customHeight="1">
      <c r="B11" s="126"/>
      <c r="C11" s="130"/>
      <c r="D11" s="26" t="s">
        <v>80</v>
      </c>
      <c r="E11" s="92">
        <f>+E7*E9</f>
        <v>374.40000000000003</v>
      </c>
    </row>
    <row r="12" spans="2:17" ht="15" customHeight="1">
      <c r="B12" s="126"/>
      <c r="C12" s="130"/>
      <c r="D12" s="26" t="s">
        <v>81</v>
      </c>
      <c r="E12" s="92">
        <f>+E10*E8</f>
        <v>641.19999999999993</v>
      </c>
    </row>
    <row r="13" spans="2:17" ht="15" customHeight="1">
      <c r="B13" s="126"/>
      <c r="C13" s="130"/>
      <c r="D13" s="26" t="s">
        <v>13</v>
      </c>
      <c r="E13" s="92">
        <f>+E12+E11</f>
        <v>1015.5999999999999</v>
      </c>
      <c r="Q13" s="24" t="s">
        <v>105</v>
      </c>
    </row>
    <row r="14" spans="2:17" ht="15" customHeight="1">
      <c r="B14" s="126"/>
      <c r="C14" s="130"/>
      <c r="D14" s="26" t="s">
        <v>14</v>
      </c>
      <c r="E14" s="92">
        <f ca="1">+(E11*COSTOS!B19+COSTOS!B15)+('Resumen margenes'!E12*COSTOS!E26+COSTOS!E20)</f>
        <v>294.37288390972589</v>
      </c>
    </row>
    <row r="15" spans="2:17" ht="15" customHeight="1">
      <c r="B15" s="126"/>
      <c r="C15" s="130"/>
      <c r="D15" s="26" t="s">
        <v>15</v>
      </c>
      <c r="E15" s="92">
        <f ca="1">E12-E14</f>
        <v>346.82711609027405</v>
      </c>
    </row>
    <row r="16" spans="2:17" ht="15" customHeight="1">
      <c r="B16" s="126"/>
      <c r="C16" s="130"/>
      <c r="D16" s="26" t="s">
        <v>42</v>
      </c>
      <c r="E16" s="92">
        <f ca="1">COSTOS!B13</f>
        <v>257.23998116487974</v>
      </c>
    </row>
    <row r="17" spans="2:5" ht="15" customHeight="1">
      <c r="B17" s="126"/>
      <c r="C17" s="130"/>
      <c r="D17" s="27" t="s">
        <v>62</v>
      </c>
      <c r="E17" s="93">
        <f ca="1">E15-E16</f>
        <v>89.587134925394309</v>
      </c>
    </row>
    <row r="18" spans="2:5" ht="15" customHeight="1">
      <c r="B18" s="126"/>
      <c r="C18" s="130"/>
      <c r="D18" s="28" t="s">
        <v>16</v>
      </c>
      <c r="E18" s="94">
        <f ca="1">COSTOS!B30</f>
        <v>115.37399999999998</v>
      </c>
    </row>
    <row r="19" spans="2:5" ht="15" customHeight="1" thickBot="1">
      <c r="B19" s="126"/>
      <c r="C19" s="130"/>
      <c r="D19" s="27" t="s">
        <v>63</v>
      </c>
      <c r="E19" s="93">
        <f>E17-E18</f>
        <v>-25.786865074605672</v>
      </c>
    </row>
    <row r="20" spans="2:5" ht="21.75" thickBot="1">
      <c r="B20" s="126"/>
      <c r="C20" s="131" t="s">
        <v>64</v>
      </c>
      <c r="D20" s="105" t="s">
        <v>65</v>
      </c>
      <c r="E20" s="110">
        <v>10</v>
      </c>
    </row>
    <row r="21" spans="2:5" ht="15" customHeight="1">
      <c r="B21" s="126"/>
      <c r="C21" s="132"/>
      <c r="D21" s="26" t="s">
        <v>66</v>
      </c>
      <c r="E21" s="94">
        <f ca="1">E20*Precios!C19</f>
        <v>229</v>
      </c>
    </row>
    <row r="22" spans="2:5" ht="15" customHeight="1" thickBot="1">
      <c r="B22" s="127"/>
      <c r="C22" s="133"/>
      <c r="D22" s="90" t="s">
        <v>67</v>
      </c>
      <c r="E22" s="95">
        <f>E17-E21</f>
        <v>-139.41286507460569</v>
      </c>
    </row>
    <row r="23" spans="2:5" ht="15" customHeight="1" thickBot="1">
      <c r="B23" s="96"/>
      <c r="C23" s="98"/>
      <c r="D23" s="99"/>
      <c r="E23" s="100"/>
    </row>
    <row r="24" spans="2:5" ht="21.75" customHeight="1" thickBot="1">
      <c r="B24" s="97"/>
      <c r="C24" s="128" t="s">
        <v>109</v>
      </c>
      <c r="D24" s="129"/>
      <c r="E24" s="104">
        <v>300</v>
      </c>
    </row>
    <row r="25" spans="2:5" ht="9.75" customHeight="1" thickBot="1">
      <c r="B25" s="97"/>
      <c r="C25" s="111"/>
      <c r="D25" s="111"/>
      <c r="E25" s="112"/>
    </row>
    <row r="26" spans="2:5" ht="21.75" customHeight="1" thickBot="1">
      <c r="B26" s="97"/>
      <c r="C26" s="128" t="s">
        <v>111</v>
      </c>
      <c r="D26" s="128"/>
      <c r="E26" s="104">
        <v>45</v>
      </c>
    </row>
    <row r="27" spans="2:5" ht="9.75" customHeight="1" thickBot="1">
      <c r="B27" s="97"/>
      <c r="C27" s="111"/>
      <c r="D27" s="111"/>
      <c r="E27" s="112"/>
    </row>
    <row r="28" spans="2:5" ht="21.75" customHeight="1" thickBot="1">
      <c r="B28" s="97"/>
      <c r="C28" s="128" t="s">
        <v>112</v>
      </c>
      <c r="D28" s="128"/>
      <c r="E28" s="104">
        <v>45</v>
      </c>
    </row>
    <row r="29" spans="2:5">
      <c r="B29" s="29"/>
      <c r="C29" s="24"/>
      <c r="D29" s="24"/>
      <c r="E29" s="24"/>
    </row>
    <row r="30" spans="2:5" ht="18.75">
      <c r="B30" s="30" t="s">
        <v>68</v>
      </c>
      <c r="C30" s="24"/>
      <c r="D30" s="24"/>
      <c r="E30" s="24"/>
    </row>
    <row r="31" spans="2:5">
      <c r="B31" s="24" t="s">
        <v>69</v>
      </c>
      <c r="C31" s="24"/>
      <c r="D31" s="24"/>
      <c r="E31" s="24"/>
    </row>
    <row r="32" spans="2:5">
      <c r="B32" s="24" t="s">
        <v>70</v>
      </c>
      <c r="C32" s="24"/>
      <c r="D32" s="24"/>
      <c r="E32" s="24"/>
    </row>
    <row r="33" spans="2:2" s="24" customFormat="1">
      <c r="B33" s="24" t="s">
        <v>73</v>
      </c>
    </row>
    <row r="34" spans="2:2" s="24" customFormat="1">
      <c r="B34" s="24" t="s">
        <v>110</v>
      </c>
    </row>
    <row r="35" spans="2:2" s="24" customFormat="1">
      <c r="B35" s="24" t="s">
        <v>71</v>
      </c>
    </row>
    <row r="36" spans="2:2" s="24" customFormat="1">
      <c r="B36" s="24" t="s">
        <v>76</v>
      </c>
    </row>
    <row r="37" spans="2:2" s="24" customFormat="1" ht="15.75">
      <c r="B37" s="31" t="s">
        <v>72</v>
      </c>
    </row>
    <row r="38" spans="2:2" s="24" customFormat="1">
      <c r="B38" s="29"/>
    </row>
    <row r="39" spans="2:2" s="24" customFormat="1">
      <c r="B39" s="29"/>
    </row>
    <row r="40" spans="2:2" s="24" customFormat="1">
      <c r="B40" s="29"/>
    </row>
    <row r="41" spans="2:2" s="24" customFormat="1">
      <c r="B41" s="29"/>
    </row>
    <row r="42" spans="2:2" s="24" customFormat="1">
      <c r="B42" s="29"/>
    </row>
    <row r="43" spans="2:2" s="24" customFormat="1">
      <c r="B43" s="29"/>
    </row>
    <row r="44" spans="2:2" s="24" customFormat="1">
      <c r="B44" s="29"/>
    </row>
    <row r="45" spans="2:2" s="24" customFormat="1">
      <c r="B45" s="29"/>
    </row>
    <row r="46" spans="2:2" s="24" customFormat="1">
      <c r="B46" s="29"/>
    </row>
    <row r="47" spans="2:2" s="24" customFormat="1">
      <c r="B47" s="29"/>
    </row>
    <row r="48" spans="2:2" s="24" customFormat="1">
      <c r="B48" s="29"/>
    </row>
    <row r="49" spans="2:2" s="24" customFormat="1">
      <c r="B49" s="29"/>
    </row>
    <row r="50" spans="2:2" s="24" customFormat="1">
      <c r="B50" s="29"/>
    </row>
    <row r="51" spans="2:2" s="24" customFormat="1">
      <c r="B51" s="29"/>
    </row>
    <row r="52" spans="2:2" s="24" customFormat="1">
      <c r="B52" s="29"/>
    </row>
    <row r="53" spans="2:2" s="24" customFormat="1">
      <c r="B53" s="29"/>
    </row>
    <row r="54" spans="2:2" s="24" customFormat="1">
      <c r="B54" s="29"/>
    </row>
    <row r="55" spans="2:2" s="24" customFormat="1">
      <c r="B55" s="29"/>
    </row>
    <row r="56" spans="2:2" s="24" customFormat="1">
      <c r="B56" s="29"/>
    </row>
    <row r="57" spans="2:2" s="24" customFormat="1">
      <c r="B57" s="29"/>
    </row>
    <row r="58" spans="2:2" s="24" customFormat="1">
      <c r="B58" s="29"/>
    </row>
    <row r="59" spans="2:2" s="24" customFormat="1">
      <c r="B59" s="29"/>
    </row>
    <row r="60" spans="2:2" s="24" customFormat="1">
      <c r="B60" s="29"/>
    </row>
    <row r="61" spans="2:2" s="24" customFormat="1">
      <c r="B61" s="29"/>
    </row>
    <row r="62" spans="2:2" s="24" customFormat="1">
      <c r="B62" s="29"/>
    </row>
    <row r="63" spans="2:2" s="24" customFormat="1">
      <c r="B63" s="29"/>
    </row>
    <row r="64" spans="2:2" s="24" customFormat="1">
      <c r="B64" s="29"/>
    </row>
    <row r="65" spans="2:2" s="24" customFormat="1">
      <c r="B65" s="29"/>
    </row>
    <row r="66" spans="2:2" s="24" customFormat="1">
      <c r="B66" s="29"/>
    </row>
    <row r="67" spans="2:2" s="24" customFormat="1">
      <c r="B67" s="29"/>
    </row>
    <row r="68" spans="2:2" s="24" customFormat="1">
      <c r="B68" s="29"/>
    </row>
    <row r="69" spans="2:2" s="24" customFormat="1">
      <c r="B69" s="29"/>
    </row>
    <row r="70" spans="2:2" s="24" customFormat="1">
      <c r="B70" s="29"/>
    </row>
    <row r="71" spans="2:2" s="24" customFormat="1">
      <c r="B71" s="29"/>
    </row>
    <row r="72" spans="2:2" s="24" customFormat="1">
      <c r="B72" s="29"/>
    </row>
    <row r="73" spans="2:2" s="24" customFormat="1">
      <c r="B73" s="29"/>
    </row>
    <row r="74" spans="2:2" s="24" customFormat="1">
      <c r="B74" s="29"/>
    </row>
    <row r="75" spans="2:2" s="24" customFormat="1">
      <c r="B75" s="29"/>
    </row>
    <row r="76" spans="2:2" s="24" customFormat="1">
      <c r="B76" s="29"/>
    </row>
    <row r="77" spans="2:2" s="24" customFormat="1">
      <c r="B77" s="29"/>
    </row>
    <row r="78" spans="2:2" s="24" customFormat="1">
      <c r="B78" s="29"/>
    </row>
    <row r="79" spans="2:2" s="24" customFormat="1">
      <c r="B79" s="29"/>
    </row>
    <row r="80" spans="2:2" s="24" customFormat="1">
      <c r="B80" s="29"/>
    </row>
    <row r="81" spans="2:2" s="24" customFormat="1">
      <c r="B81" s="29"/>
    </row>
    <row r="82" spans="2:2" s="24" customFormat="1">
      <c r="B82" s="29"/>
    </row>
    <row r="83" spans="2:2" s="24" customFormat="1">
      <c r="B83" s="29"/>
    </row>
    <row r="84" spans="2:2" s="24" customFormat="1">
      <c r="B84" s="29"/>
    </row>
    <row r="85" spans="2:2" s="24" customFormat="1">
      <c r="B85" s="29"/>
    </row>
    <row r="86" spans="2:2" s="24" customFormat="1">
      <c r="B86" s="29"/>
    </row>
    <row r="87" spans="2:2" s="24" customFormat="1">
      <c r="B87" s="29"/>
    </row>
    <row r="88" spans="2:2" s="24" customFormat="1">
      <c r="B88" s="29"/>
    </row>
    <row r="89" spans="2:2" s="24" customFormat="1">
      <c r="B89" s="29"/>
    </row>
    <row r="90" spans="2:2" s="24" customFormat="1">
      <c r="B90" s="29"/>
    </row>
    <row r="91" spans="2:2" s="24" customFormat="1">
      <c r="B91" s="29"/>
    </row>
    <row r="92" spans="2:2" s="24" customFormat="1">
      <c r="B92" s="29"/>
    </row>
    <row r="93" spans="2:2" s="24" customFormat="1">
      <c r="B93" s="29"/>
    </row>
    <row r="94" spans="2:2" s="24" customFormat="1">
      <c r="B94" s="29"/>
    </row>
    <row r="95" spans="2:2" s="24" customFormat="1">
      <c r="B95" s="29"/>
    </row>
    <row r="96" spans="2:2" s="24" customFormat="1">
      <c r="B96" s="29"/>
    </row>
    <row r="97" spans="2:2" s="24" customFormat="1">
      <c r="B97" s="29"/>
    </row>
    <row r="98" spans="2:2" s="24" customFormat="1">
      <c r="B98" s="29"/>
    </row>
    <row r="99" spans="2:2" s="24" customFormat="1">
      <c r="B99" s="29"/>
    </row>
    <row r="100" spans="2:2" s="24" customFormat="1">
      <c r="B100" s="29"/>
    </row>
    <row r="101" spans="2:2" s="24" customFormat="1">
      <c r="B101" s="29"/>
    </row>
    <row r="102" spans="2:2" s="24" customFormat="1">
      <c r="B102" s="29"/>
    </row>
    <row r="103" spans="2:2" s="24" customFormat="1">
      <c r="B103" s="29"/>
    </row>
    <row r="104" spans="2:2" s="24" customFormat="1">
      <c r="B104" s="29"/>
    </row>
    <row r="105" spans="2:2" s="24" customFormat="1">
      <c r="B105" s="29"/>
    </row>
    <row r="106" spans="2:2" s="24" customFormat="1">
      <c r="B106" s="29"/>
    </row>
    <row r="107" spans="2:2">
      <c r="B107" s="32"/>
    </row>
    <row r="108" spans="2:2">
      <c r="B108" s="32"/>
    </row>
    <row r="109" spans="2:2">
      <c r="B109" s="32"/>
    </row>
    <row r="110" spans="2:2">
      <c r="B110" s="32"/>
    </row>
    <row r="111" spans="2:2">
      <c r="B111" s="32"/>
    </row>
    <row r="113" spans="2:5">
      <c r="B113" s="26"/>
      <c r="C113" s="33"/>
      <c r="D113" s="34"/>
      <c r="E113" s="26"/>
    </row>
    <row r="114" spans="2:5">
      <c r="B114" s="26"/>
      <c r="C114" s="26"/>
      <c r="D114" s="26"/>
      <c r="E114" s="26"/>
    </row>
    <row r="115" spans="2:5">
      <c r="B115" s="26"/>
      <c r="C115" s="26"/>
      <c r="D115" s="26"/>
      <c r="E115" s="26"/>
    </row>
    <row r="116" spans="2:5">
      <c r="B116" s="24"/>
      <c r="C116" s="24"/>
      <c r="D116" s="24"/>
      <c r="E116" s="24"/>
    </row>
    <row r="117" spans="2:5">
      <c r="B117" s="24"/>
      <c r="C117" s="24"/>
      <c r="D117" s="24"/>
      <c r="E117" s="24"/>
    </row>
  </sheetData>
  <mergeCells count="9">
    <mergeCell ref="B7:B22"/>
    <mergeCell ref="C28:D28"/>
    <mergeCell ref="C24:D24"/>
    <mergeCell ref="C9:C19"/>
    <mergeCell ref="C20:C22"/>
    <mergeCell ref="C2:D3"/>
    <mergeCell ref="C4:D4"/>
    <mergeCell ref="C7:C8"/>
    <mergeCell ref="C26:D26"/>
  </mergeCells>
  <phoneticPr fontId="0" type="noConversion"/>
  <pageMargins left="0.7" right="0.7" top="0.75" bottom="0.75" header="0.3" footer="0.3"/>
  <pageSetup orientation="portrait" verticalDpi="0" r:id="rId1"/>
  <ignoredErrors>
    <ignoredError sqref="E16:E18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E102"/>
  <sheetViews>
    <sheetView zoomScale="85" zoomScaleNormal="85" workbookViewId="0">
      <pane ySplit="1" topLeftCell="A35" activePane="bottomLeft" state="frozen"/>
      <selection pane="bottomLeft" activeCell="D56" sqref="D56"/>
    </sheetView>
  </sheetViews>
  <sheetFormatPr baseColWidth="10" defaultRowHeight="15"/>
  <cols>
    <col min="2" max="2" width="11.85546875" customWidth="1"/>
    <col min="3" max="3" width="12.42578125" bestFit="1" customWidth="1"/>
  </cols>
  <sheetData>
    <row r="1" spans="1:5" ht="21">
      <c r="A1" t="s">
        <v>106</v>
      </c>
      <c r="B1" t="s">
        <v>107</v>
      </c>
      <c r="D1" s="103" t="s">
        <v>108</v>
      </c>
      <c r="E1" s="103">
        <f>MAX(E2:E102)</f>
        <v>366</v>
      </c>
    </row>
    <row r="2" spans="1:5">
      <c r="A2" s="101">
        <v>0</v>
      </c>
      <c r="B2" s="102">
        <v>60.9</v>
      </c>
      <c r="E2">
        <f ca="1">IF('Resumen margenes'!$E$24='Distancia al puerto'!A2,B2,0)</f>
        <v>0</v>
      </c>
    </row>
    <row r="3" spans="1:5">
      <c r="A3" s="101">
        <v>10</v>
      </c>
      <c r="B3" s="102">
        <v>74.099999999999994</v>
      </c>
      <c r="E3">
        <f ca="1">IF('Resumen margenes'!$E$24='Distancia al puerto'!A3,B3,0)</f>
        <v>0</v>
      </c>
    </row>
    <row r="4" spans="1:5">
      <c r="A4" s="101">
        <v>20</v>
      </c>
      <c r="B4" s="102">
        <v>88</v>
      </c>
      <c r="E4">
        <f ca="1">IF('Resumen margenes'!$E$24='Distancia al puerto'!A4,B4,0)</f>
        <v>0</v>
      </c>
    </row>
    <row r="5" spans="1:5">
      <c r="A5" s="101">
        <v>30</v>
      </c>
      <c r="B5" s="102">
        <v>101.4</v>
      </c>
      <c r="E5">
        <f ca="1">IF('Resumen margenes'!$E$24='Distancia al puerto'!A5,B5,0)</f>
        <v>0</v>
      </c>
    </row>
    <row r="6" spans="1:5">
      <c r="A6" s="101">
        <v>40</v>
      </c>
      <c r="B6" s="102">
        <v>101.4</v>
      </c>
      <c r="E6">
        <f ca="1">IF('Resumen margenes'!$E$24='Distancia al puerto'!A6,B6,0)</f>
        <v>0</v>
      </c>
    </row>
    <row r="7" spans="1:5">
      <c r="A7" s="101">
        <v>50</v>
      </c>
      <c r="B7" s="102">
        <v>115.3</v>
      </c>
      <c r="E7">
        <f ca="1">IF('Resumen margenes'!$E$24='Distancia al puerto'!A7,B7,0)</f>
        <v>0</v>
      </c>
    </row>
    <row r="8" spans="1:5">
      <c r="A8" s="101">
        <v>60</v>
      </c>
      <c r="B8" s="102">
        <v>125.6</v>
      </c>
      <c r="E8">
        <f ca="1">IF('Resumen margenes'!$E$24='Distancia al puerto'!A8,B8,0)</f>
        <v>0</v>
      </c>
    </row>
    <row r="9" spans="1:5">
      <c r="A9" s="101">
        <v>70</v>
      </c>
      <c r="B9" s="102">
        <v>136.80000000000001</v>
      </c>
      <c r="E9">
        <f ca="1">IF('Resumen margenes'!$E$24='Distancia al puerto'!A9,B9,0)</f>
        <v>0</v>
      </c>
    </row>
    <row r="10" spans="1:5">
      <c r="A10" s="101">
        <v>80</v>
      </c>
      <c r="B10" s="102">
        <v>147</v>
      </c>
      <c r="E10">
        <f ca="1">IF('Resumen margenes'!$E$24='Distancia al puerto'!A10,B10,0)</f>
        <v>0</v>
      </c>
    </row>
    <row r="11" spans="1:5">
      <c r="A11" s="101">
        <v>90</v>
      </c>
      <c r="B11" s="102">
        <v>157.5</v>
      </c>
      <c r="E11">
        <f ca="1">IF('Resumen margenes'!$E$24='Distancia al puerto'!A11,B11,0)</f>
        <v>0</v>
      </c>
    </row>
    <row r="12" spans="1:5">
      <c r="A12" s="101">
        <v>100</v>
      </c>
      <c r="B12" s="102">
        <v>167.6</v>
      </c>
      <c r="E12">
        <f ca="1">IF('Resumen margenes'!$E$24='Distancia al puerto'!A12,B12,0)</f>
        <v>0</v>
      </c>
    </row>
    <row r="13" spans="1:5">
      <c r="A13" s="101">
        <v>110</v>
      </c>
      <c r="B13" s="102">
        <v>177.9</v>
      </c>
      <c r="E13">
        <f ca="1">IF('Resumen margenes'!$E$24='Distancia al puerto'!A13,B13,0)</f>
        <v>0</v>
      </c>
    </row>
    <row r="14" spans="1:5">
      <c r="A14" s="101">
        <v>120</v>
      </c>
      <c r="B14" s="102">
        <v>187.7</v>
      </c>
      <c r="E14">
        <f ca="1">IF('Resumen margenes'!$E$24='Distancia al puerto'!A14,B14,0)</f>
        <v>0</v>
      </c>
    </row>
    <row r="15" spans="1:5">
      <c r="A15" s="101">
        <v>130</v>
      </c>
      <c r="B15" s="102">
        <v>199.6</v>
      </c>
      <c r="E15">
        <f ca="1">IF('Resumen margenes'!$E$24='Distancia al puerto'!A15,B15,0)</f>
        <v>0</v>
      </c>
    </row>
    <row r="16" spans="1:5">
      <c r="A16" s="101">
        <v>140</v>
      </c>
      <c r="B16" s="102">
        <v>207.6</v>
      </c>
      <c r="E16">
        <f ca="1">IF('Resumen margenes'!$E$24='Distancia al puerto'!A16,B16,0)</f>
        <v>0</v>
      </c>
    </row>
    <row r="17" spans="1:5">
      <c r="A17" s="101">
        <v>150</v>
      </c>
      <c r="B17" s="102">
        <v>215.6</v>
      </c>
      <c r="E17">
        <f ca="1">IF('Resumen margenes'!$E$24='Distancia al puerto'!A17,B17,0)</f>
        <v>0</v>
      </c>
    </row>
    <row r="18" spans="1:5">
      <c r="A18" s="101">
        <v>160</v>
      </c>
      <c r="B18" s="102">
        <v>229.9</v>
      </c>
      <c r="E18">
        <f ca="1">IF('Resumen margenes'!$E$24='Distancia al puerto'!A18,B18,0)</f>
        <v>0</v>
      </c>
    </row>
    <row r="19" spans="1:5">
      <c r="A19" s="101">
        <v>170</v>
      </c>
      <c r="B19" s="102">
        <v>244.3</v>
      </c>
      <c r="E19">
        <f ca="1">IF('Resumen margenes'!$E$24='Distancia al puerto'!A19,B19,0)</f>
        <v>0</v>
      </c>
    </row>
    <row r="20" spans="1:5">
      <c r="A20" s="101">
        <v>180</v>
      </c>
      <c r="B20" s="102">
        <v>253.6</v>
      </c>
      <c r="E20">
        <f ca="1">IF('Resumen margenes'!$E$24='Distancia al puerto'!A20,B20,0)</f>
        <v>0</v>
      </c>
    </row>
    <row r="21" spans="1:5">
      <c r="A21" s="101">
        <v>190</v>
      </c>
      <c r="B21" s="102">
        <v>257.60000000000002</v>
      </c>
      <c r="E21">
        <f ca="1">IF('Resumen margenes'!$E$24='Distancia al puerto'!A21,B21,0)</f>
        <v>0</v>
      </c>
    </row>
    <row r="22" spans="1:5">
      <c r="A22" s="101">
        <v>200</v>
      </c>
      <c r="B22" s="102">
        <v>261.7</v>
      </c>
      <c r="E22">
        <f ca="1">IF('Resumen margenes'!$E$24='Distancia al puerto'!A22,B22,0)</f>
        <v>0</v>
      </c>
    </row>
    <row r="23" spans="1:5">
      <c r="A23" s="101">
        <v>210</v>
      </c>
      <c r="B23" s="102">
        <v>272.60000000000002</v>
      </c>
      <c r="E23">
        <f ca="1">IF('Resumen margenes'!$E$24='Distancia al puerto'!A23,B23,0)</f>
        <v>0</v>
      </c>
    </row>
    <row r="24" spans="1:5">
      <c r="A24" s="101">
        <v>220</v>
      </c>
      <c r="B24" s="102">
        <v>283.39999999999998</v>
      </c>
      <c r="E24">
        <f ca="1">IF('Resumen margenes'!$E$24='Distancia al puerto'!A24,B24,0)</f>
        <v>0</v>
      </c>
    </row>
    <row r="25" spans="1:5">
      <c r="A25" s="101">
        <v>230</v>
      </c>
      <c r="B25" s="102">
        <v>293.89999999999998</v>
      </c>
      <c r="E25">
        <f ca="1">IF('Resumen margenes'!$E$24='Distancia al puerto'!A25,B25,0)</f>
        <v>0</v>
      </c>
    </row>
    <row r="26" spans="1:5">
      <c r="A26" s="101">
        <v>240</v>
      </c>
      <c r="B26" s="102">
        <v>304</v>
      </c>
      <c r="E26">
        <f ca="1">IF('Resumen margenes'!$E$24='Distancia al puerto'!A26,B26,0)</f>
        <v>0</v>
      </c>
    </row>
    <row r="27" spans="1:5">
      <c r="A27" s="101">
        <v>250</v>
      </c>
      <c r="B27" s="102">
        <v>314</v>
      </c>
      <c r="E27">
        <f ca="1">IF('Resumen margenes'!$E$24='Distancia al puerto'!A27,B27,0)</f>
        <v>0</v>
      </c>
    </row>
    <row r="28" spans="1:5">
      <c r="A28" s="101">
        <v>260</v>
      </c>
      <c r="B28" s="102">
        <v>325</v>
      </c>
      <c r="E28">
        <f ca="1">IF('Resumen margenes'!$E$24='Distancia al puerto'!A28,B28,0)</f>
        <v>0</v>
      </c>
    </row>
    <row r="29" spans="1:5">
      <c r="A29" s="101">
        <v>270</v>
      </c>
      <c r="B29" s="102">
        <v>337.2</v>
      </c>
      <c r="E29">
        <f ca="1">IF('Resumen margenes'!$E$24='Distancia al puerto'!A29,B29,0)</f>
        <v>0</v>
      </c>
    </row>
    <row r="30" spans="1:5">
      <c r="A30" s="101">
        <v>280</v>
      </c>
      <c r="B30" s="102">
        <v>348.4</v>
      </c>
      <c r="E30">
        <f ca="1">IF('Resumen margenes'!$E$24='Distancia al puerto'!A30,B30,0)</f>
        <v>0</v>
      </c>
    </row>
    <row r="31" spans="1:5">
      <c r="A31" s="101">
        <v>290</v>
      </c>
      <c r="B31" s="102">
        <v>359.3</v>
      </c>
      <c r="E31">
        <f ca="1">IF('Resumen margenes'!$E$24='Distancia al puerto'!A31,B31,0)</f>
        <v>0</v>
      </c>
    </row>
    <row r="32" spans="1:5">
      <c r="A32" s="101">
        <v>300</v>
      </c>
      <c r="B32" s="102">
        <v>366</v>
      </c>
      <c r="E32">
        <f ca="1">IF('Resumen margenes'!$E$24='Distancia al puerto'!A32,B32,0)</f>
        <v>366</v>
      </c>
    </row>
    <row r="33" spans="1:5">
      <c r="A33" s="101">
        <v>310</v>
      </c>
      <c r="B33" s="102">
        <v>372.8</v>
      </c>
      <c r="E33">
        <f ca="1">IF('Resumen margenes'!$E$24='Distancia al puerto'!A33,B33,0)</f>
        <v>0</v>
      </c>
    </row>
    <row r="34" spans="1:5">
      <c r="A34" s="101">
        <v>320</v>
      </c>
      <c r="B34" s="102">
        <v>380.2</v>
      </c>
      <c r="E34">
        <f ca="1">IF('Resumen margenes'!$E$24='Distancia al puerto'!A34,B34,0)</f>
        <v>0</v>
      </c>
    </row>
    <row r="35" spans="1:5">
      <c r="A35" s="101">
        <v>330</v>
      </c>
      <c r="B35" s="102">
        <v>387.8</v>
      </c>
      <c r="E35">
        <f ca="1">IF('Resumen margenes'!$E$24='Distancia al puerto'!A35,B35,0)</f>
        <v>0</v>
      </c>
    </row>
    <row r="36" spans="1:5">
      <c r="A36" s="101">
        <v>340</v>
      </c>
      <c r="B36" s="102">
        <v>395.7</v>
      </c>
      <c r="E36">
        <f ca="1">IF('Resumen margenes'!$E$24='Distancia al puerto'!A36,B36,0)</f>
        <v>0</v>
      </c>
    </row>
    <row r="37" spans="1:5">
      <c r="A37" s="101">
        <v>350</v>
      </c>
      <c r="B37" s="102">
        <v>403.6</v>
      </c>
      <c r="E37">
        <f ca="1">IF('Resumen margenes'!$E$24='Distancia al puerto'!A37,B37,0)</f>
        <v>0</v>
      </c>
    </row>
    <row r="38" spans="1:5">
      <c r="A38" s="101">
        <v>360</v>
      </c>
      <c r="B38" s="102">
        <v>407.9</v>
      </c>
      <c r="E38">
        <f ca="1">IF('Resumen margenes'!$E$24='Distancia al puerto'!A38,B38,0)</f>
        <v>0</v>
      </c>
    </row>
    <row r="39" spans="1:5">
      <c r="A39" s="101">
        <v>370</v>
      </c>
      <c r="B39" s="102">
        <v>412.2</v>
      </c>
      <c r="E39">
        <f ca="1">IF('Resumen margenes'!$E$24='Distancia al puerto'!A39,B39,0)</f>
        <v>0</v>
      </c>
    </row>
    <row r="40" spans="1:5">
      <c r="A40" s="101">
        <v>380</v>
      </c>
      <c r="B40" s="102">
        <v>416.1</v>
      </c>
      <c r="E40">
        <f ca="1">IF('Resumen margenes'!$E$24='Distancia al puerto'!A40,B40,0)</f>
        <v>0</v>
      </c>
    </row>
    <row r="41" spans="1:5">
      <c r="A41" s="101">
        <v>390</v>
      </c>
      <c r="B41" s="102">
        <v>419.7</v>
      </c>
      <c r="E41">
        <f ca="1">IF('Resumen margenes'!$E$24='Distancia al puerto'!A41,B41,0)</f>
        <v>0</v>
      </c>
    </row>
    <row r="42" spans="1:5">
      <c r="A42" s="101">
        <v>400</v>
      </c>
      <c r="B42" s="102">
        <v>423.2</v>
      </c>
      <c r="E42">
        <f ca="1">IF('Resumen margenes'!$E$24='Distancia al puerto'!A42,B42,0)</f>
        <v>0</v>
      </c>
    </row>
    <row r="43" spans="1:5">
      <c r="A43" s="101">
        <v>410</v>
      </c>
      <c r="B43" s="102">
        <v>425.7</v>
      </c>
      <c r="E43">
        <f ca="1">IF('Resumen margenes'!$E$24='Distancia al puerto'!A43,B43,0)</f>
        <v>0</v>
      </c>
    </row>
    <row r="44" spans="1:5">
      <c r="A44" s="101">
        <v>420</v>
      </c>
      <c r="B44" s="102">
        <v>428.3</v>
      </c>
      <c r="E44">
        <f ca="1">IF('Resumen margenes'!$E$24='Distancia al puerto'!A44,B44,0)</f>
        <v>0</v>
      </c>
    </row>
    <row r="45" spans="1:5">
      <c r="A45" s="101">
        <v>430</v>
      </c>
      <c r="B45" s="102">
        <v>434</v>
      </c>
      <c r="E45">
        <f ca="1">IF('Resumen margenes'!$E$24='Distancia al puerto'!A45,B45,0)</f>
        <v>0</v>
      </c>
    </row>
    <row r="46" spans="1:5">
      <c r="A46" s="101">
        <v>440</v>
      </c>
      <c r="B46" s="102">
        <v>442.7</v>
      </c>
      <c r="E46">
        <f ca="1">IF('Resumen margenes'!$E$24='Distancia al puerto'!A46,B46,0)</f>
        <v>0</v>
      </c>
    </row>
    <row r="47" spans="1:5">
      <c r="A47" s="101">
        <v>450</v>
      </c>
      <c r="B47" s="102">
        <v>451.5</v>
      </c>
      <c r="E47">
        <f ca="1">IF('Resumen margenes'!$E$24='Distancia al puerto'!A47,B47,0)</f>
        <v>0</v>
      </c>
    </row>
    <row r="48" spans="1:5">
      <c r="A48" s="101">
        <v>460</v>
      </c>
      <c r="B48" s="102">
        <v>459.7</v>
      </c>
      <c r="E48">
        <f ca="1">IF('Resumen margenes'!$E$24='Distancia al puerto'!A48,B48,0)</f>
        <v>0</v>
      </c>
    </row>
    <row r="49" spans="1:5">
      <c r="A49" s="101">
        <v>470</v>
      </c>
      <c r="B49" s="102">
        <v>468.1</v>
      </c>
      <c r="E49">
        <f ca="1">IF('Resumen margenes'!$E$24='Distancia al puerto'!A49,B49,0)</f>
        <v>0</v>
      </c>
    </row>
    <row r="50" spans="1:5">
      <c r="A50" s="101">
        <v>480</v>
      </c>
      <c r="B50" s="102">
        <v>477.3</v>
      </c>
      <c r="E50">
        <f ca="1">IF('Resumen margenes'!$E$24='Distancia al puerto'!A50,B50,0)</f>
        <v>0</v>
      </c>
    </row>
    <row r="51" spans="1:5">
      <c r="A51" s="101">
        <v>490</v>
      </c>
      <c r="B51" s="102">
        <v>484.5</v>
      </c>
      <c r="E51">
        <f ca="1">IF('Resumen margenes'!$E$24='Distancia al puerto'!A51,B51,0)</f>
        <v>0</v>
      </c>
    </row>
    <row r="52" spans="1:5">
      <c r="A52" s="101">
        <v>500</v>
      </c>
      <c r="B52" s="102">
        <v>497.6</v>
      </c>
      <c r="E52">
        <f ca="1">IF('Resumen margenes'!$E$24='Distancia al puerto'!A52,B52,0)</f>
        <v>0</v>
      </c>
    </row>
    <row r="53" spans="1:5">
      <c r="A53" s="101">
        <v>510</v>
      </c>
      <c r="B53" s="102">
        <v>510.85</v>
      </c>
      <c r="E53">
        <f ca="1">IF('Resumen margenes'!$E$24='Distancia al puerto'!A53,B53,0)</f>
        <v>0</v>
      </c>
    </row>
    <row r="54" spans="1:5">
      <c r="A54" s="101">
        <v>520</v>
      </c>
      <c r="B54" s="102">
        <v>524.1</v>
      </c>
      <c r="E54">
        <f ca="1">IF('Resumen margenes'!$E$24='Distancia al puerto'!A54,B54,0)</f>
        <v>0</v>
      </c>
    </row>
    <row r="55" spans="1:5">
      <c r="A55" s="101">
        <v>530</v>
      </c>
      <c r="B55" s="102">
        <v>527.04999999999995</v>
      </c>
      <c r="E55">
        <f ca="1">IF('Resumen margenes'!$E$24='Distancia al puerto'!A55,B55,0)</f>
        <v>0</v>
      </c>
    </row>
    <row r="56" spans="1:5">
      <c r="A56" s="101">
        <v>540</v>
      </c>
      <c r="B56" s="102">
        <v>530</v>
      </c>
      <c r="E56">
        <f ca="1">IF('Resumen margenes'!$E$24='Distancia al puerto'!A56,B56,0)</f>
        <v>0</v>
      </c>
    </row>
    <row r="57" spans="1:5">
      <c r="A57" s="101">
        <v>550</v>
      </c>
      <c r="B57" s="102">
        <v>532.5</v>
      </c>
      <c r="E57">
        <f ca="1">IF('Resumen margenes'!$E$24='Distancia al puerto'!A57,B57,0)</f>
        <v>0</v>
      </c>
    </row>
    <row r="58" spans="1:5">
      <c r="A58" s="101">
        <v>560</v>
      </c>
      <c r="B58" s="102">
        <v>535</v>
      </c>
      <c r="E58">
        <f ca="1">IF('Resumen margenes'!$E$24='Distancia al puerto'!A58,B58,0)</f>
        <v>0</v>
      </c>
    </row>
    <row r="59" spans="1:5">
      <c r="A59" s="101">
        <v>570</v>
      </c>
      <c r="B59" s="102">
        <v>538.5</v>
      </c>
      <c r="E59">
        <f ca="1">IF('Resumen margenes'!$E$24='Distancia al puerto'!A59,B59,0)</f>
        <v>0</v>
      </c>
    </row>
    <row r="60" spans="1:5">
      <c r="A60" s="101">
        <v>580</v>
      </c>
      <c r="B60" s="102">
        <v>542</v>
      </c>
      <c r="E60">
        <f ca="1">IF('Resumen margenes'!$E$24='Distancia al puerto'!A60,B60,0)</f>
        <v>0</v>
      </c>
    </row>
    <row r="61" spans="1:5">
      <c r="A61" s="101">
        <v>590</v>
      </c>
      <c r="B61" s="102">
        <v>544</v>
      </c>
      <c r="E61">
        <f ca="1">IF('Resumen margenes'!$E$24='Distancia al puerto'!A61,B61,0)</f>
        <v>0</v>
      </c>
    </row>
    <row r="62" spans="1:5">
      <c r="A62" s="101">
        <v>600</v>
      </c>
      <c r="B62" s="102">
        <v>546</v>
      </c>
      <c r="E62">
        <f ca="1">IF('Resumen margenes'!$E$24='Distancia al puerto'!A62,B62,0)</f>
        <v>0</v>
      </c>
    </row>
    <row r="63" spans="1:5">
      <c r="A63" s="101">
        <v>610</v>
      </c>
      <c r="B63" s="102">
        <v>549.5</v>
      </c>
      <c r="E63">
        <f ca="1">IF('Resumen margenes'!$E$24='Distancia al puerto'!A63,B63,0)</f>
        <v>0</v>
      </c>
    </row>
    <row r="64" spans="1:5">
      <c r="A64" s="101">
        <v>620</v>
      </c>
      <c r="B64" s="102">
        <v>553</v>
      </c>
      <c r="E64">
        <f ca="1">IF('Resumen margenes'!$E$24='Distancia al puerto'!A64,B64,0)</f>
        <v>0</v>
      </c>
    </row>
    <row r="65" spans="1:5">
      <c r="A65" s="101">
        <v>630</v>
      </c>
      <c r="B65" s="102">
        <v>555.5</v>
      </c>
      <c r="E65">
        <f ca="1">IF('Resumen margenes'!$E$24='Distancia al puerto'!A65,B65,0)</f>
        <v>0</v>
      </c>
    </row>
    <row r="66" spans="1:5">
      <c r="A66" s="101">
        <v>640</v>
      </c>
      <c r="B66" s="102">
        <v>558</v>
      </c>
      <c r="E66">
        <f ca="1">IF('Resumen margenes'!$E$24='Distancia al puerto'!A66,B66,0)</f>
        <v>0</v>
      </c>
    </row>
    <row r="67" spans="1:5">
      <c r="A67" s="101">
        <v>650</v>
      </c>
      <c r="B67" s="102">
        <v>559.5</v>
      </c>
      <c r="E67">
        <f ca="1">IF('Resumen margenes'!$E$24='Distancia al puerto'!A67,B67,0)</f>
        <v>0</v>
      </c>
    </row>
    <row r="68" spans="1:5">
      <c r="A68" s="101">
        <v>660</v>
      </c>
      <c r="B68" s="102">
        <v>561</v>
      </c>
      <c r="E68">
        <f ca="1">IF('Resumen margenes'!$E$24='Distancia al puerto'!A68,B68,0)</f>
        <v>0</v>
      </c>
    </row>
    <row r="69" spans="1:5">
      <c r="A69" s="101">
        <v>670</v>
      </c>
      <c r="B69" s="102">
        <v>564</v>
      </c>
      <c r="E69">
        <f ca="1">IF('Resumen margenes'!$E$24='Distancia al puerto'!A69,B69,0)</f>
        <v>0</v>
      </c>
    </row>
    <row r="70" spans="1:5">
      <c r="A70" s="101">
        <v>680</v>
      </c>
      <c r="B70" s="102">
        <v>567</v>
      </c>
      <c r="E70">
        <f ca="1">IF('Resumen margenes'!$E$24='Distancia al puerto'!A70,B70,0)</f>
        <v>0</v>
      </c>
    </row>
    <row r="71" spans="1:5">
      <c r="A71" s="101">
        <v>690</v>
      </c>
      <c r="B71" s="102">
        <v>569.5</v>
      </c>
      <c r="E71">
        <f ca="1">IF('Resumen margenes'!$E$24='Distancia al puerto'!A71,B71,0)</f>
        <v>0</v>
      </c>
    </row>
    <row r="72" spans="1:5">
      <c r="A72" s="101">
        <v>700</v>
      </c>
      <c r="B72" s="102">
        <v>572</v>
      </c>
      <c r="E72">
        <f ca="1">IF('Resumen margenes'!$E$24='Distancia al puerto'!A72,B72,0)</f>
        <v>0</v>
      </c>
    </row>
    <row r="73" spans="1:5">
      <c r="A73" s="101">
        <v>710</v>
      </c>
      <c r="B73" s="102">
        <v>570</v>
      </c>
      <c r="E73">
        <f ca="1">IF('Resumen margenes'!$E$24='Distancia al puerto'!A73,B73,0)</f>
        <v>0</v>
      </c>
    </row>
    <row r="74" spans="1:5">
      <c r="A74" s="101">
        <v>720</v>
      </c>
      <c r="B74" s="102">
        <v>570</v>
      </c>
      <c r="E74">
        <f ca="1">IF('Resumen margenes'!$E$24='Distancia al puerto'!A74,B74,0)</f>
        <v>0</v>
      </c>
    </row>
    <row r="75" spans="1:5">
      <c r="A75" s="101">
        <v>730</v>
      </c>
      <c r="B75" s="102">
        <v>584</v>
      </c>
      <c r="E75">
        <f ca="1">IF('Resumen margenes'!$E$24='Distancia al puerto'!A75,B75,0)</f>
        <v>0</v>
      </c>
    </row>
    <row r="76" spans="1:5">
      <c r="A76" s="101">
        <v>740</v>
      </c>
      <c r="B76" s="102">
        <v>590</v>
      </c>
      <c r="E76">
        <f ca="1">IF('Resumen margenes'!$E$24='Distancia al puerto'!A76,B76,0)</f>
        <v>0</v>
      </c>
    </row>
    <row r="77" spans="1:5">
      <c r="A77" s="101">
        <v>750</v>
      </c>
      <c r="B77" s="102">
        <v>596</v>
      </c>
      <c r="E77">
        <f ca="1">IF('Resumen margenes'!$E$24='Distancia al puerto'!A77,B77,0)</f>
        <v>0</v>
      </c>
    </row>
    <row r="78" spans="1:5">
      <c r="A78" s="101">
        <v>760</v>
      </c>
      <c r="B78" s="102">
        <v>598</v>
      </c>
      <c r="E78">
        <f ca="1">IF('Resumen margenes'!$E$24='Distancia al puerto'!A78,B78,0)</f>
        <v>0</v>
      </c>
    </row>
    <row r="79" spans="1:5">
      <c r="A79" s="101">
        <v>770</v>
      </c>
      <c r="B79" s="102">
        <v>600</v>
      </c>
      <c r="E79">
        <f ca="1">IF('Resumen margenes'!$E$24='Distancia al puerto'!A79,B79,0)</f>
        <v>0</v>
      </c>
    </row>
    <row r="80" spans="1:5">
      <c r="A80" s="101">
        <v>780</v>
      </c>
      <c r="B80" s="102">
        <v>609</v>
      </c>
      <c r="E80">
        <f ca="1">IF('Resumen margenes'!$E$24='Distancia al puerto'!A80,B80,0)</f>
        <v>0</v>
      </c>
    </row>
    <row r="81" spans="1:5">
      <c r="A81" s="101">
        <v>790</v>
      </c>
      <c r="B81" s="102">
        <v>612</v>
      </c>
      <c r="E81">
        <f ca="1">IF('Resumen margenes'!$E$24='Distancia al puerto'!A81,B81,0)</f>
        <v>0</v>
      </c>
    </row>
    <row r="82" spans="1:5">
      <c r="A82" s="101">
        <v>800</v>
      </c>
      <c r="B82" s="102">
        <v>614</v>
      </c>
      <c r="E82">
        <f ca="1">IF('Resumen margenes'!$E$24='Distancia al puerto'!A82,B82,0)</f>
        <v>0</v>
      </c>
    </row>
    <row r="83" spans="1:5">
      <c r="A83" s="101">
        <v>810</v>
      </c>
      <c r="B83" s="102">
        <v>618</v>
      </c>
      <c r="E83">
        <f ca="1">IF('Resumen margenes'!$E$24='Distancia al puerto'!A83,B83,0)</f>
        <v>0</v>
      </c>
    </row>
    <row r="84" spans="1:5">
      <c r="A84" s="101">
        <v>820</v>
      </c>
      <c r="B84" s="102">
        <v>624</v>
      </c>
      <c r="E84">
        <f ca="1">IF('Resumen margenes'!$E$24='Distancia al puerto'!A84,B84,0)</f>
        <v>0</v>
      </c>
    </row>
    <row r="85" spans="1:5">
      <c r="A85" s="101">
        <v>830</v>
      </c>
      <c r="B85" s="102">
        <v>628</v>
      </c>
      <c r="E85">
        <f ca="1">IF('Resumen margenes'!$E$24='Distancia al puerto'!A85,B85,0)</f>
        <v>0</v>
      </c>
    </row>
    <row r="86" spans="1:5">
      <c r="A86" s="101">
        <v>840</v>
      </c>
      <c r="B86" s="102">
        <v>634</v>
      </c>
      <c r="E86">
        <f ca="1">IF('Resumen margenes'!$E$24='Distancia al puerto'!A86,B86,0)</f>
        <v>0</v>
      </c>
    </row>
    <row r="87" spans="1:5">
      <c r="A87" s="101">
        <v>850</v>
      </c>
      <c r="B87" s="102">
        <v>638</v>
      </c>
      <c r="E87">
        <f ca="1">IF('Resumen margenes'!$E$24='Distancia al puerto'!A87,B87,0)</f>
        <v>0</v>
      </c>
    </row>
    <row r="88" spans="1:5">
      <c r="A88" s="101">
        <v>860</v>
      </c>
      <c r="B88" s="102">
        <v>640</v>
      </c>
      <c r="E88">
        <f ca="1">IF('Resumen margenes'!$E$24='Distancia al puerto'!A88,B88,0)</f>
        <v>0</v>
      </c>
    </row>
    <row r="89" spans="1:5">
      <c r="A89" s="101">
        <v>870</v>
      </c>
      <c r="B89" s="102">
        <v>645</v>
      </c>
      <c r="E89">
        <f ca="1">IF('Resumen margenes'!$E$24='Distancia al puerto'!A89,B89,0)</f>
        <v>0</v>
      </c>
    </row>
    <row r="90" spans="1:5">
      <c r="A90" s="101">
        <v>880</v>
      </c>
      <c r="B90" s="102">
        <v>649</v>
      </c>
      <c r="E90">
        <f ca="1">IF('Resumen margenes'!$E$24='Distancia al puerto'!A90,B90,0)</f>
        <v>0</v>
      </c>
    </row>
    <row r="91" spans="1:5">
      <c r="A91" s="101">
        <v>890</v>
      </c>
      <c r="B91" s="102">
        <v>653</v>
      </c>
      <c r="E91">
        <f ca="1">IF('Resumen margenes'!$E$24='Distancia al puerto'!A91,B91,0)</f>
        <v>0</v>
      </c>
    </row>
    <row r="92" spans="1:5">
      <c r="A92" s="101">
        <v>900</v>
      </c>
      <c r="B92" s="102">
        <v>658</v>
      </c>
      <c r="E92">
        <f ca="1">IF('Resumen margenes'!$E$24='Distancia al puerto'!A92,B92,0)</f>
        <v>0</v>
      </c>
    </row>
    <row r="93" spans="1:5">
      <c r="A93" s="101">
        <v>910</v>
      </c>
      <c r="B93" s="102">
        <v>659</v>
      </c>
      <c r="E93">
        <f ca="1">IF('Resumen margenes'!$E$24='Distancia al puerto'!A93,B93,0)</f>
        <v>0</v>
      </c>
    </row>
    <row r="94" spans="1:5">
      <c r="A94" s="101">
        <v>920</v>
      </c>
      <c r="B94" s="102">
        <v>660</v>
      </c>
      <c r="E94">
        <f ca="1">IF('Resumen margenes'!$E$24='Distancia al puerto'!A94,B94,0)</f>
        <v>0</v>
      </c>
    </row>
    <row r="95" spans="1:5">
      <c r="A95" s="101">
        <v>930</v>
      </c>
      <c r="B95" s="102">
        <v>661</v>
      </c>
      <c r="E95">
        <f ca="1">IF('Resumen margenes'!$E$24='Distancia al puerto'!A95,B95,0)</f>
        <v>0</v>
      </c>
    </row>
    <row r="96" spans="1:5">
      <c r="A96" s="101">
        <v>940</v>
      </c>
      <c r="B96" s="102">
        <v>662</v>
      </c>
      <c r="E96">
        <f ca="1">IF('Resumen margenes'!$E$24='Distancia al puerto'!A96,B96,0)</f>
        <v>0</v>
      </c>
    </row>
    <row r="97" spans="1:5">
      <c r="A97" s="101">
        <v>950</v>
      </c>
      <c r="B97" s="102">
        <v>665</v>
      </c>
      <c r="E97">
        <f ca="1">IF('Resumen margenes'!$E$24='Distancia al puerto'!A97,B97,0)</f>
        <v>0</v>
      </c>
    </row>
    <row r="98" spans="1:5">
      <c r="A98" s="101">
        <v>960</v>
      </c>
      <c r="B98" s="102">
        <v>668</v>
      </c>
      <c r="E98">
        <f ca="1">IF('Resumen margenes'!$E$24='Distancia al puerto'!A98,B98,0)</f>
        <v>0</v>
      </c>
    </row>
    <row r="99" spans="1:5">
      <c r="A99" s="101">
        <v>970</v>
      </c>
      <c r="B99" s="102">
        <v>670</v>
      </c>
      <c r="E99">
        <f ca="1">IF('Resumen margenes'!$E$24='Distancia al puerto'!A99,B99,0)</f>
        <v>0</v>
      </c>
    </row>
    <row r="100" spans="1:5">
      <c r="A100" s="101">
        <v>980</v>
      </c>
      <c r="B100" s="102">
        <v>678</v>
      </c>
      <c r="E100">
        <f ca="1">IF('Resumen margenes'!$E$24='Distancia al puerto'!A100,B100,0)</f>
        <v>0</v>
      </c>
    </row>
    <row r="101" spans="1:5">
      <c r="A101" s="101">
        <v>990</v>
      </c>
      <c r="B101" s="102">
        <v>680</v>
      </c>
      <c r="E101">
        <f ca="1">IF('Resumen margenes'!$E$24='Distancia al puerto'!A101,B101,0)</f>
        <v>0</v>
      </c>
    </row>
    <row r="102" spans="1:5">
      <c r="A102" s="101">
        <v>1000</v>
      </c>
      <c r="B102" s="102">
        <v>688</v>
      </c>
      <c r="E102">
        <f ca="1">IF('Resumen margenes'!$E$24='Distancia al puerto'!A102,B102,0)</f>
        <v>0</v>
      </c>
    </row>
  </sheetData>
  <sheetProtection password="F5BD"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Planteo Técnico</vt:lpstr>
      <vt:lpstr>Precios</vt:lpstr>
      <vt:lpstr>COSTOS</vt:lpstr>
      <vt:lpstr>Resumen margenes</vt:lpstr>
      <vt:lpstr>Distancia al puerto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gagusto</dc:creator>
  <cp:lastModifiedBy>Principal</cp:lastModifiedBy>
  <dcterms:created xsi:type="dcterms:W3CDTF">2012-05-07T15:00:24Z</dcterms:created>
  <dcterms:modified xsi:type="dcterms:W3CDTF">2015-05-13T17:37:13Z</dcterms:modified>
</cp:coreProperties>
</file>