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500" yWindow="540" windowWidth="15600" windowHeight="7470" firstSheet="3" activeTab="3"/>
  </bookViews>
  <sheets>
    <sheet name="Planteo Técnico" sheetId="4" state="hidden" r:id="rId1"/>
    <sheet name="Precios" sheetId="5" state="hidden" r:id="rId2"/>
    <sheet name="COSTOS" sheetId="1" state="hidden" r:id="rId3"/>
    <sheet name="MARGENES" sheetId="8" r:id="rId4"/>
  </sheets>
  <calcPr calcId="145621"/>
</workbook>
</file>

<file path=xl/calcChain.xml><?xml version="1.0" encoding="utf-8"?>
<calcChain xmlns="http://schemas.openxmlformats.org/spreadsheetml/2006/main">
  <c r="D14" i="8" l="1"/>
  <c r="E11" i="8" l="1"/>
  <c r="D23" i="4" l="1"/>
  <c r="D24" i="4"/>
  <c r="D25" i="4"/>
  <c r="D26" i="4"/>
  <c r="D27" i="4"/>
  <c r="D28" i="4"/>
  <c r="D29" i="4"/>
  <c r="D22" i="4"/>
  <c r="D18" i="4"/>
  <c r="D19" i="4"/>
  <c r="D20" i="4"/>
  <c r="D14" i="4"/>
  <c r="C11" i="5" l="1"/>
  <c r="D10" i="5"/>
  <c r="D3" i="5" l="1"/>
  <c r="D4" i="5"/>
  <c r="D5" i="5"/>
  <c r="D6" i="5"/>
  <c r="D7" i="5"/>
  <c r="D8" i="5"/>
  <c r="D9" i="5"/>
  <c r="D11" i="5"/>
  <c r="D12" i="5"/>
  <c r="D2" i="5"/>
  <c r="B11" i="1" l="1"/>
  <c r="C11" i="1" l="1"/>
  <c r="B10" i="1" l="1"/>
  <c r="C15" i="4"/>
  <c r="D15" i="4" s="1"/>
  <c r="C22" i="5"/>
  <c r="C17" i="4" s="1"/>
  <c r="D17" i="4" s="1"/>
  <c r="C10" i="1" l="1"/>
  <c r="B28" i="1"/>
  <c r="C28" i="1"/>
  <c r="C23" i="1" l="1"/>
  <c r="B23" i="1"/>
  <c r="C19" i="5" l="1"/>
  <c r="D20" i="8" s="1"/>
  <c r="E20" i="8" s="1"/>
  <c r="C16" i="4" l="1"/>
  <c r="B14" i="1" l="1"/>
  <c r="D16" i="4"/>
  <c r="C14" i="1" s="1"/>
  <c r="C15" i="5"/>
  <c r="C20" i="1"/>
  <c r="C21" i="1"/>
  <c r="C24" i="1"/>
  <c r="C27" i="1"/>
  <c r="B21" i="1"/>
  <c r="B24" i="1"/>
  <c r="B27" i="1"/>
  <c r="B20" i="1"/>
  <c r="C15" i="1"/>
  <c r="C16" i="1"/>
  <c r="C17" i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D9" i="8" l="1"/>
  <c r="E9" i="8"/>
  <c r="E10" i="8" s="1"/>
  <c r="C22" i="1" s="1"/>
  <c r="B12" i="1"/>
  <c r="E14" i="8" s="1"/>
  <c r="C12" i="1"/>
  <c r="C18" i="1"/>
  <c r="D10" i="8" l="1"/>
  <c r="B15" i="1"/>
  <c r="B16" i="1"/>
  <c r="B17" i="1"/>
  <c r="B22" i="1" l="1"/>
  <c r="B29" i="1" s="1"/>
  <c r="E16" i="8" s="1"/>
  <c r="B18" i="1"/>
  <c r="E12" i="8" s="1"/>
  <c r="E22" i="8" l="1"/>
  <c r="E13" i="8"/>
  <c r="E15" i="8" s="1"/>
  <c r="E21" i="8" s="1"/>
  <c r="E18" i="8"/>
  <c r="D12" i="8"/>
  <c r="D13" i="8" s="1"/>
  <c r="D16" i="8"/>
  <c r="E17" i="8" l="1"/>
  <c r="D22" i="8"/>
  <c r="D18" i="8"/>
  <c r="C29" i="1"/>
  <c r="D15" i="8" l="1"/>
  <c r="D17" i="8" l="1"/>
  <c r="D21" i="8"/>
</calcChain>
</file>

<file path=xl/comments1.xml><?xml version="1.0" encoding="utf-8"?>
<comments xmlns="http://schemas.openxmlformats.org/spreadsheetml/2006/main">
  <authors>
    <author>gagusto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FACMA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2% ingeniero agrónomo s/ Ing. Brutos de los cultivos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$1200/ mes contador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Revista Márgenes Agropecuarios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</commentList>
</comments>
</file>

<file path=xl/comments2.xml><?xml version="1.0" encoding="utf-8"?>
<comments xmlns="http://schemas.openxmlformats.org/spreadsheetml/2006/main">
  <authors>
    <author>gagusto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En Cba cuesta entre 220-235 pesos por ha!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7 de Mayo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Enero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MAYO 2013</t>
        </r>
      </text>
    </comment>
  </commentList>
</comments>
</file>

<file path=xl/sharedStrings.xml><?xml version="1.0" encoding="utf-8"?>
<sst xmlns="http://schemas.openxmlformats.org/spreadsheetml/2006/main" count="155" uniqueCount="90">
  <si>
    <t>Labranzas (siembre directa, fert, pulverización)</t>
  </si>
  <si>
    <t>Total Costos Directos</t>
  </si>
  <si>
    <t>Flete</t>
  </si>
  <si>
    <t>Impuesto - Sellado</t>
  </si>
  <si>
    <t>Paritaria</t>
  </si>
  <si>
    <t>Comisión Acopio</t>
  </si>
  <si>
    <t>Total Gastos Comerciales</t>
  </si>
  <si>
    <t>Movilidad Campo</t>
  </si>
  <si>
    <t>Personal</t>
  </si>
  <si>
    <t>Impuesto Inmobiliario</t>
  </si>
  <si>
    <t>Conservación Mejoras</t>
  </si>
  <si>
    <t>Gastos imprevistos</t>
  </si>
  <si>
    <t>Total Gastos de Estructura</t>
  </si>
  <si>
    <t>Ingresos Totales</t>
  </si>
  <si>
    <t>Gastos Comerciales</t>
  </si>
  <si>
    <t>Ingresos Netos</t>
  </si>
  <si>
    <t>Gastos de estructura</t>
  </si>
  <si>
    <t>Rinde de indiferencia</t>
  </si>
  <si>
    <t>Curasemilla</t>
  </si>
  <si>
    <t>Urea</t>
  </si>
  <si>
    <t>Fosfato diamónico</t>
  </si>
  <si>
    <t xml:space="preserve">Semilla </t>
  </si>
  <si>
    <t>Karate Zeon</t>
  </si>
  <si>
    <t>COSTOS DIRECTOS (U$S/ha)</t>
  </si>
  <si>
    <t>GASTOS COMERCIALES (U$S/ha)</t>
  </si>
  <si>
    <t>GASTOS DE ESTRUCTURA (U$S/ha)</t>
  </si>
  <si>
    <t xml:space="preserve">Labranzas </t>
  </si>
  <si>
    <t>Unidad</t>
  </si>
  <si>
    <t>UTA/ha</t>
  </si>
  <si>
    <t>kg/ha</t>
  </si>
  <si>
    <t>lt/ha</t>
  </si>
  <si>
    <t>US$/tn</t>
  </si>
  <si>
    <t>U$S/ha</t>
  </si>
  <si>
    <t>Comercialización</t>
  </si>
  <si>
    <t>Cosecha</t>
  </si>
  <si>
    <t>Directos</t>
  </si>
  <si>
    <t>Movilidad Campo (Campo + Adm)</t>
  </si>
  <si>
    <t>Glifosato</t>
  </si>
  <si>
    <t>U$S/unidad</t>
  </si>
  <si>
    <t>Amistar Extra</t>
  </si>
  <si>
    <t>PLANTEO TÉCNICO POR DEPARTAMENTO</t>
  </si>
  <si>
    <t>Estrcutura</t>
  </si>
  <si>
    <t>U$S/tn</t>
  </si>
  <si>
    <t>Precio Trigo Futuro</t>
  </si>
  <si>
    <t>Precio Soja Futuro</t>
  </si>
  <si>
    <t>Costos Directos</t>
  </si>
  <si>
    <t>$/tn</t>
  </si>
  <si>
    <t>U$S/qq</t>
  </si>
  <si>
    <t>Gastos imprevistos/Otros</t>
  </si>
  <si>
    <t>Impuestos s/déb y créd. Bancarios</t>
  </si>
  <si>
    <t>Impuesto sobre los bienes personales</t>
  </si>
  <si>
    <t>Asesoramiento Técnico</t>
  </si>
  <si>
    <t>Asesoramiento Contable</t>
  </si>
  <si>
    <t>Flete Corto</t>
  </si>
  <si>
    <t>Flete $/tn</t>
  </si>
  <si>
    <t>Largo</t>
  </si>
  <si>
    <t>Corto</t>
  </si>
  <si>
    <t>Flete U$S/tn</t>
  </si>
  <si>
    <t>$</t>
  </si>
  <si>
    <t>U$Sq</t>
  </si>
  <si>
    <t>Riego</t>
  </si>
  <si>
    <t>U$S/mm</t>
  </si>
  <si>
    <t>mm/ha</t>
  </si>
  <si>
    <t>Precio Enero ´14 U$S/qq</t>
  </si>
  <si>
    <t>Dólar Junio 2013</t>
  </si>
  <si>
    <t>Dólar Futuro Enero 2014</t>
  </si>
  <si>
    <t>-</t>
  </si>
  <si>
    <t>Devolución de retenciones</t>
  </si>
  <si>
    <t>Sin devolución</t>
  </si>
  <si>
    <t>Con devolución</t>
  </si>
  <si>
    <t>Campo propio</t>
  </si>
  <si>
    <t>Campo arrendado</t>
  </si>
  <si>
    <t xml:space="preserve">MÁRGENES DE TRIGO </t>
  </si>
  <si>
    <t>CAMPAÑA 2013/14</t>
  </si>
  <si>
    <t>Margen Bruto en campo arrendado</t>
  </si>
  <si>
    <t>Las celdas amarillas son las que usted puede modificar (Rendimiento y quintales que se cobran por arrendamiento)</t>
  </si>
  <si>
    <t xml:space="preserve">Usted obtendrá el margen bruto, el margen neto y el rendimiento de indiferencia. </t>
  </si>
  <si>
    <t>Cualquier duda o sugerencia no dude en escribirnos al siguiente correo: agroeconomia@camcercor.com.ar</t>
  </si>
  <si>
    <t>RENDIMIENTO</t>
  </si>
  <si>
    <t>Sin devolución de retenciones</t>
  </si>
  <si>
    <t>Con devolución de retenciones</t>
  </si>
  <si>
    <t xml:space="preserve">Arrendamiento U$S/ha </t>
  </si>
  <si>
    <t>Arrendamiento en qq/ha de SOJA</t>
  </si>
  <si>
    <t>Margen Bruto en campo propio</t>
  </si>
  <si>
    <t>Margen Neto en campo propio</t>
  </si>
  <si>
    <t>Para el cálculo del flete al puerto de Rosario se calculó una distancia promedio ponderada por producción, siendo la misma de 281 km</t>
  </si>
  <si>
    <t>En la última columna se contempla la devolución de retenciones prevista por el gobierno, mientras que la primera no lo tiene en cuenta (U$S 30 por tonelada)</t>
  </si>
  <si>
    <t>Los gastos de estrcutura incluyen: movilidad, personal, asesoramiento técnico y contable, impuestos, conservación y mejoras</t>
  </si>
  <si>
    <t>El planteo técnico de los insumos es un valor promedio para la provincia. Para la fertilización se tienen los siguientes valores: Urea 50 Kg/ha y Fosfato Diamónico 50 Kg/ha</t>
  </si>
  <si>
    <t>El arrendamiento es en quintales de soja por hectárea, y se toma el precio de la soja en la posición Mayo 2014 (ROFEX). Generalmente se toma la mitad del arrendamiento anual para el cultivo de invierno.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</si>
</sst>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0.0"/>
    <numFmt numFmtId="165" formatCode="0.00_ ;[Red]\-0.00\ "/>
    <numFmt numFmtId="166" formatCode="0.0_ ;[Red]\-0.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113">
    <xf numFmtId="0" fontId="0" fillId="0" borderId="0" xfId="0"/>
    <xf numFmtId="0" fontId="3" fillId="2" borderId="1" xfId="0" applyFont="1" applyFill="1" applyBorder="1"/>
    <xf numFmtId="0" fontId="0" fillId="0" borderId="0" xfId="0" applyAlignment="1">
      <alignment horizontal="left" indent="1"/>
    </xf>
    <xf numFmtId="0" fontId="2" fillId="0" borderId="1" xfId="0" applyFont="1" applyBorder="1"/>
    <xf numFmtId="2" fontId="0" fillId="0" borderId="0" xfId="1" applyNumberFormat="1" applyFont="1" applyFill="1" applyBorder="1"/>
    <xf numFmtId="2" fontId="0" fillId="0" borderId="0" xfId="0" applyNumberFormat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/>
    <xf numFmtId="0" fontId="4" fillId="2" borderId="1" xfId="0" applyFont="1" applyFill="1" applyBorder="1"/>
    <xf numFmtId="0" fontId="0" fillId="0" borderId="0" xfId="0" applyAlignment="1">
      <alignment horizontal="center"/>
    </xf>
    <xf numFmtId="164" fontId="0" fillId="0" borderId="0" xfId="1" applyNumberFormat="1" applyFont="1" applyFill="1" applyBorder="1"/>
    <xf numFmtId="0" fontId="0" fillId="0" borderId="3" xfId="0" applyFill="1" applyBorder="1"/>
    <xf numFmtId="2" fontId="0" fillId="0" borderId="7" xfId="0" applyNumberFormat="1" applyBorder="1"/>
    <xf numFmtId="2" fontId="0" fillId="0" borderId="8" xfId="0" applyNumberFormat="1" applyBorder="1"/>
    <xf numFmtId="0" fontId="0" fillId="2" borderId="5" xfId="0" applyFill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10" fontId="0" fillId="0" borderId="0" xfId="1" applyNumberFormat="1" applyFont="1" applyFill="1" applyBorder="1"/>
    <xf numFmtId="0" fontId="6" fillId="0" borderId="0" xfId="0" applyFont="1" applyFill="1" applyBorder="1"/>
    <xf numFmtId="0" fontId="0" fillId="0" borderId="7" xfId="0" applyBorder="1"/>
    <xf numFmtId="2" fontId="0" fillId="0" borderId="7" xfId="1" applyNumberFormat="1" applyFont="1" applyBorder="1"/>
    <xf numFmtId="0" fontId="0" fillId="0" borderId="2" xfId="0" applyBorder="1" applyAlignment="1">
      <alignment horizontal="left" indent="1"/>
    </xf>
    <xf numFmtId="17" fontId="0" fillId="0" borderId="0" xfId="0" applyNumberFormat="1" applyFill="1" applyBorder="1" applyAlignment="1">
      <alignment horizontal="center"/>
    </xf>
    <xf numFmtId="10" fontId="0" fillId="0" borderId="7" xfId="1" applyNumberFormat="1" applyFont="1" applyBorder="1"/>
    <xf numFmtId="10" fontId="0" fillId="0" borderId="8" xfId="1" applyNumberFormat="1" applyFont="1" applyBorder="1"/>
    <xf numFmtId="2" fontId="0" fillId="0" borderId="7" xfId="1" applyNumberFormat="1" applyFont="1" applyFill="1" applyBorder="1"/>
    <xf numFmtId="2" fontId="0" fillId="0" borderId="5" xfId="1" applyNumberFormat="1" applyFont="1" applyBorder="1"/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1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2" fontId="0" fillId="0" borderId="0" xfId="1" applyNumberFormat="1" applyFont="1" applyBorder="1"/>
    <xf numFmtId="2" fontId="0" fillId="0" borderId="14" xfId="1" applyNumberFormat="1" applyFont="1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/>
    <xf numFmtId="165" fontId="0" fillId="0" borderId="7" xfId="0" applyNumberFormat="1" applyBorder="1"/>
    <xf numFmtId="17" fontId="0" fillId="0" borderId="10" xfId="0" applyNumberFormat="1" applyFill="1" applyBorder="1" applyAlignment="1">
      <alignment horizontal="left" indent="1"/>
    </xf>
    <xf numFmtId="0" fontId="0" fillId="0" borderId="14" xfId="0" applyFill="1" applyBorder="1"/>
    <xf numFmtId="0" fontId="0" fillId="0" borderId="0" xfId="0" applyFill="1" applyAlignment="1">
      <alignment horizontal="left" indent="1"/>
    </xf>
    <xf numFmtId="2" fontId="0" fillId="3" borderId="8" xfId="1" applyNumberFormat="1" applyFont="1" applyFill="1" applyBorder="1"/>
    <xf numFmtId="0" fontId="0" fillId="0" borderId="12" xfId="0" applyFill="1" applyBorder="1"/>
    <xf numFmtId="0" fontId="0" fillId="0" borderId="9" xfId="0" applyFill="1" applyBorder="1"/>
    <xf numFmtId="2" fontId="0" fillId="0" borderId="9" xfId="0" applyNumberFormat="1" applyFill="1" applyBorder="1"/>
    <xf numFmtId="1" fontId="0" fillId="2" borderId="5" xfId="0" applyNumberFormat="1" applyFill="1" applyBorder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5" xfId="0" applyFill="1" applyBorder="1"/>
    <xf numFmtId="2" fontId="0" fillId="0" borderId="7" xfId="1" applyNumberFormat="1" applyFont="1" applyFill="1" applyBorder="1" applyAlignment="1">
      <alignment horizontal="right"/>
    </xf>
    <xf numFmtId="10" fontId="0" fillId="0" borderId="7" xfId="1" applyNumberFormat="1" applyFont="1" applyFill="1" applyBorder="1" applyAlignment="1">
      <alignment horizontal="right"/>
    </xf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165" fontId="0" fillId="0" borderId="7" xfId="0" applyNumberFormat="1" applyBorder="1" applyAlignment="1">
      <alignment horizontal="center"/>
    </xf>
    <xf numFmtId="0" fontId="2" fillId="0" borderId="22" xfId="0" applyFont="1" applyFill="1" applyBorder="1" applyAlignment="1">
      <alignment horizontal="left" indent="1"/>
    </xf>
    <xf numFmtId="165" fontId="0" fillId="0" borderId="18" xfId="0" applyNumberFormat="1" applyBorder="1"/>
    <xf numFmtId="0" fontId="0" fillId="0" borderId="22" xfId="0" applyBorder="1"/>
    <xf numFmtId="165" fontId="0" fillId="0" borderId="13" xfId="0" applyNumberFormat="1" applyBorder="1"/>
    <xf numFmtId="165" fontId="0" fillId="0" borderId="21" xfId="0" applyNumberFormat="1" applyBorder="1"/>
    <xf numFmtId="165" fontId="0" fillId="0" borderId="18" xfId="0" applyNumberFormat="1" applyBorder="1" applyAlignment="1">
      <alignment horizontal="center"/>
    </xf>
    <xf numFmtId="0" fontId="0" fillId="4" borderId="0" xfId="0" applyFill="1"/>
    <xf numFmtId="0" fontId="6" fillId="4" borderId="0" xfId="0" applyFont="1" applyFill="1"/>
    <xf numFmtId="0" fontId="9" fillId="4" borderId="0" xfId="0" applyFont="1" applyFill="1"/>
    <xf numFmtId="0" fontId="5" fillId="4" borderId="0" xfId="0" applyFont="1" applyFill="1"/>
    <xf numFmtId="0" fontId="2" fillId="5" borderId="4" xfId="0" applyFont="1" applyFill="1" applyBorder="1"/>
    <xf numFmtId="165" fontId="2" fillId="5" borderId="5" xfId="0" applyNumberFormat="1" applyFont="1" applyFill="1" applyBorder="1"/>
    <xf numFmtId="165" fontId="2" fillId="5" borderId="23" xfId="0" applyNumberFormat="1" applyFont="1" applyFill="1" applyBorder="1"/>
    <xf numFmtId="165" fontId="2" fillId="3" borderId="13" xfId="0" applyNumberFormat="1" applyFont="1" applyFill="1" applyBorder="1" applyProtection="1">
      <protection locked="0"/>
    </xf>
    <xf numFmtId="165" fontId="2" fillId="3" borderId="21" xfId="0" applyNumberFormat="1" applyFont="1" applyFill="1" applyBorder="1" applyProtection="1">
      <protection locked="0"/>
    </xf>
    <xf numFmtId="0" fontId="2" fillId="5" borderId="24" xfId="0" applyFont="1" applyFill="1" applyBorder="1"/>
    <xf numFmtId="166" fontId="2" fillId="5" borderId="16" xfId="0" applyNumberFormat="1" applyFont="1" applyFill="1" applyBorder="1" applyProtection="1"/>
    <xf numFmtId="166" fontId="2" fillId="5" borderId="19" xfId="0" applyNumberFormat="1" applyFont="1" applyFill="1" applyBorder="1" applyProtection="1"/>
    <xf numFmtId="166" fontId="2" fillId="5" borderId="16" xfId="0" applyNumberFormat="1" applyFont="1" applyFill="1" applyBorder="1"/>
    <xf numFmtId="166" fontId="2" fillId="5" borderId="19" xfId="0" applyNumberFormat="1" applyFont="1" applyFill="1" applyBorder="1"/>
    <xf numFmtId="0" fontId="0" fillId="5" borderId="30" xfId="0" applyFill="1" applyBorder="1"/>
    <xf numFmtId="0" fontId="2" fillId="4" borderId="0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13" fillId="4" borderId="0" xfId="0" applyFont="1" applyFill="1"/>
    <xf numFmtId="0" fontId="3" fillId="4" borderId="0" xfId="0" applyFont="1" applyFill="1"/>
    <xf numFmtId="0" fontId="0" fillId="0" borderId="1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1" fontId="9" fillId="3" borderId="26" xfId="0" applyNumberFormat="1" applyFont="1" applyFill="1" applyBorder="1" applyAlignment="1" applyProtection="1">
      <alignment horizontal="center" vertical="center"/>
      <protection locked="0"/>
    </xf>
    <xf numFmtId="1" fontId="9" fillId="3" borderId="27" xfId="0" applyNumberFormat="1" applyFont="1" applyFill="1" applyBorder="1" applyAlignment="1" applyProtection="1">
      <alignment horizontal="center" vertical="center"/>
      <protection locked="0"/>
    </xf>
    <xf numFmtId="1" fontId="9" fillId="3" borderId="25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</cellXfs>
  <cellStyles count="9">
    <cellStyle name="Millares [0] 2" xfId="3"/>
    <cellStyle name="Normal" xfId="0" builtinId="0"/>
    <cellStyle name="Normal 2" xfId="4"/>
    <cellStyle name="Normal 2 2 2" xfId="8"/>
    <cellStyle name="Normal 3" xfId="5"/>
    <cellStyle name="Normal 4" xfId="6"/>
    <cellStyle name="Normal 5" xfId="7"/>
    <cellStyle name="Normal 6" xfId="2"/>
    <cellStyle name="Porcentaje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Márgenes de trigo </a:t>
            </a:r>
          </a:p>
          <a:p>
            <a:pPr>
              <a:defRPr sz="1200"/>
            </a:pPr>
            <a:r>
              <a:rPr lang="es-AR" sz="1200" baseline="0"/>
              <a:t>- Campaña 2013/14 -</a:t>
            </a:r>
            <a:endParaRPr lang="es-AR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114482116680587"/>
          <c:y val="0.16231830416311735"/>
          <c:w val="0.82447887750829363"/>
          <c:h val="0.64253901009815761"/>
        </c:manualLayout>
      </c:layout>
      <c:barChart>
        <c:barDir val="col"/>
        <c:grouping val="clustered"/>
        <c:varyColors val="0"/>
        <c:ser>
          <c:idx val="0"/>
          <c:order val="0"/>
          <c:tx>
            <c:v>Sin devolución de retenciones</c:v>
          </c:tx>
          <c:spPr>
            <a:solidFill>
              <a:srgbClr val="92D050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1050" b="1" i="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(MARGENES!$C$15,MARGENES!$C$17,MARGENES!$C$21)</c:f>
              <c:strCache>
                <c:ptCount val="3"/>
                <c:pt idx="0">
                  <c:v>Margen Bruto en campo propio</c:v>
                </c:pt>
                <c:pt idx="1">
                  <c:v>Margen Neto en campo propio</c:v>
                </c:pt>
                <c:pt idx="2">
                  <c:v>Margen Bruto en campo arrendado</c:v>
                </c:pt>
              </c:strCache>
            </c:strRef>
          </c:cat>
          <c:val>
            <c:numRef>
              <c:f>(MARGENES!$D$15,MARGENES!$D$17,MARGENES!$D$21)</c:f>
              <c:numCache>
                <c:formatCode>0.00_ ;[Red]\-0.00\ </c:formatCode>
                <c:ptCount val="3"/>
                <c:pt idx="0">
                  <c:v>102.05463114754093</c:v>
                </c:pt>
                <c:pt idx="1">
                  <c:v>-8.5753688524590785</c:v>
                </c:pt>
                <c:pt idx="2">
                  <c:v>-47.445368852459069</c:v>
                </c:pt>
              </c:numCache>
            </c:numRef>
          </c:val>
        </c:ser>
        <c:ser>
          <c:idx val="1"/>
          <c:order val="1"/>
          <c:tx>
            <c:v>Con devolución de retenciones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1050"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(MARGENES!$C$15,MARGENES!$C$17,MARGENES!$C$21)</c:f>
              <c:strCache>
                <c:ptCount val="3"/>
                <c:pt idx="0">
                  <c:v>Margen Bruto en campo propio</c:v>
                </c:pt>
                <c:pt idx="1">
                  <c:v>Margen Neto en campo propio</c:v>
                </c:pt>
                <c:pt idx="2">
                  <c:v>Margen Bruto en campo arrendado</c:v>
                </c:pt>
              </c:strCache>
            </c:strRef>
          </c:cat>
          <c:val>
            <c:numRef>
              <c:f>(MARGENES!$E$15,MARGENES!$E$17,MARGENES!$E$21)</c:f>
              <c:numCache>
                <c:formatCode>0.00_ ;[Red]\-0.00\ </c:formatCode>
                <c:ptCount val="3"/>
                <c:pt idx="0">
                  <c:v>177.05463114754093</c:v>
                </c:pt>
                <c:pt idx="1">
                  <c:v>66.424631147540921</c:v>
                </c:pt>
                <c:pt idx="2">
                  <c:v>27.554631147540931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89728"/>
        <c:axId val="97291264"/>
      </c:barChart>
      <c:catAx>
        <c:axId val="9728972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1050"/>
            </a:pPr>
            <a:endParaRPr lang="es-AR"/>
          </a:p>
        </c:txPr>
        <c:crossAx val="97291264"/>
        <c:crosses val="autoZero"/>
        <c:auto val="1"/>
        <c:lblAlgn val="ctr"/>
        <c:lblOffset val="100"/>
        <c:noMultiLvlLbl val="0"/>
      </c:catAx>
      <c:valAx>
        <c:axId val="97291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es-AR" sz="1100" b="0"/>
                  <a:t>U$S por hectárea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3427216389617964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s-AR"/>
          </a:p>
        </c:txPr>
        <c:crossAx val="9728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3651940522763641E-2"/>
          <c:y val="0.92844273572450298"/>
          <c:w val="0.78484228965669789"/>
          <c:h val="6.8594929223985926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/>
          </a:pPr>
          <a:endParaRPr lang="es-A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201705</xdr:colOff>
      <xdr:row>0</xdr:row>
      <xdr:rowOff>78440</xdr:rowOff>
    </xdr:from>
    <xdr:to>
      <xdr:col>2</xdr:col>
      <xdr:colOff>1568824</xdr:colOff>
      <xdr:row>4</xdr:row>
      <xdr:rowOff>134146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78440"/>
          <a:ext cx="3227295" cy="1120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743664</xdr:colOff>
      <xdr:row>1</xdr:row>
      <xdr:rowOff>258755</xdr:rowOff>
    </xdr:from>
    <xdr:to>
      <xdr:col>13</xdr:col>
      <xdr:colOff>702913</xdr:colOff>
      <xdr:row>23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0"/>
  <sheetViews>
    <sheetView zoomScale="85" zoomScaleNormal="85" workbookViewId="0">
      <pane xSplit="2" ySplit="2" topLeftCell="C6" activePane="bottomRight" state="frozen"/>
      <selection activeCell="F8" sqref="F8"/>
      <selection pane="topRight" activeCell="F8" sqref="F8"/>
      <selection pane="bottomLeft" activeCell="F8" sqref="F8"/>
      <selection pane="bottomRight" activeCell="A26" sqref="A26:C30"/>
    </sheetView>
  </sheetViews>
  <sheetFormatPr baseColWidth="10" defaultRowHeight="15" x14ac:dyDescent="0.25"/>
  <cols>
    <col min="1" max="1" width="36.42578125" bestFit="1" customWidth="1"/>
    <col min="2" max="2" width="10.5703125" bestFit="1" customWidth="1"/>
    <col min="3" max="3" width="21.85546875" customWidth="1"/>
    <col min="4" max="4" width="15" customWidth="1"/>
  </cols>
  <sheetData>
    <row r="1" spans="1:4" ht="15.75" x14ac:dyDescent="0.25">
      <c r="A1" s="16" t="s">
        <v>40</v>
      </c>
    </row>
    <row r="2" spans="1:4" ht="15.75" x14ac:dyDescent="0.25">
      <c r="A2" s="1"/>
      <c r="B2" s="9" t="s">
        <v>27</v>
      </c>
      <c r="C2" s="55" t="s">
        <v>68</v>
      </c>
      <c r="D2" s="56" t="s">
        <v>69</v>
      </c>
    </row>
    <row r="3" spans="1:4" x14ac:dyDescent="0.25">
      <c r="A3" s="2" t="s">
        <v>26</v>
      </c>
      <c r="B3" s="2" t="s">
        <v>28</v>
      </c>
      <c r="C3" s="57">
        <v>1.5</v>
      </c>
      <c r="D3" s="57">
        <v>1.5</v>
      </c>
    </row>
    <row r="4" spans="1:4" x14ac:dyDescent="0.25">
      <c r="A4" s="2" t="s">
        <v>21</v>
      </c>
      <c r="B4" s="2" t="s">
        <v>29</v>
      </c>
      <c r="C4" s="58">
        <v>140</v>
      </c>
      <c r="D4" s="58">
        <v>93.5</v>
      </c>
    </row>
    <row r="5" spans="1:4" x14ac:dyDescent="0.25">
      <c r="A5" s="2" t="s">
        <v>18</v>
      </c>
      <c r="B5" s="2" t="s">
        <v>29</v>
      </c>
      <c r="C5" s="58">
        <v>0.28000000000000003</v>
      </c>
      <c r="D5" s="58">
        <v>0.28000000000000003</v>
      </c>
    </row>
    <row r="6" spans="1:4" x14ac:dyDescent="0.25">
      <c r="A6" s="2" t="s">
        <v>19</v>
      </c>
      <c r="B6" s="2" t="s">
        <v>29</v>
      </c>
      <c r="C6" s="58">
        <v>50</v>
      </c>
      <c r="D6" s="58">
        <v>26.5</v>
      </c>
    </row>
    <row r="7" spans="1:4" x14ac:dyDescent="0.25">
      <c r="A7" s="2" t="s">
        <v>20</v>
      </c>
      <c r="B7" s="2" t="s">
        <v>29</v>
      </c>
      <c r="C7" s="58">
        <v>50</v>
      </c>
      <c r="D7" s="58">
        <v>26.5</v>
      </c>
    </row>
    <row r="8" spans="1:4" x14ac:dyDescent="0.25">
      <c r="A8" s="2" t="s">
        <v>37</v>
      </c>
      <c r="B8" s="2" t="s">
        <v>30</v>
      </c>
      <c r="C8" s="58">
        <v>2.5</v>
      </c>
      <c r="D8" s="58">
        <v>2.5</v>
      </c>
    </row>
    <row r="9" spans="1:4" x14ac:dyDescent="0.25">
      <c r="A9" s="2" t="s">
        <v>39</v>
      </c>
      <c r="B9" s="2" t="s">
        <v>30</v>
      </c>
      <c r="C9" s="58">
        <v>0.4</v>
      </c>
      <c r="D9" s="58">
        <v>0.4</v>
      </c>
    </row>
    <row r="10" spans="1:4" x14ac:dyDescent="0.25">
      <c r="A10" s="2" t="s">
        <v>22</v>
      </c>
      <c r="B10" s="2" t="s">
        <v>30</v>
      </c>
      <c r="C10" s="58">
        <v>0.05</v>
      </c>
      <c r="D10" s="58">
        <v>0.05</v>
      </c>
    </row>
    <row r="11" spans="1:4" x14ac:dyDescent="0.25">
      <c r="A11" s="2" t="s">
        <v>34</v>
      </c>
      <c r="B11" s="10" t="s">
        <v>32</v>
      </c>
      <c r="C11" s="58">
        <v>1</v>
      </c>
      <c r="D11" s="58">
        <v>1</v>
      </c>
    </row>
    <row r="12" spans="1:4" s="46" customFormat="1" x14ac:dyDescent="0.25">
      <c r="A12" s="2" t="s">
        <v>60</v>
      </c>
      <c r="B12" s="10" t="s">
        <v>62</v>
      </c>
      <c r="C12" s="58">
        <v>0</v>
      </c>
      <c r="D12" s="58">
        <v>0</v>
      </c>
    </row>
    <row r="13" spans="1:4" ht="15.75" x14ac:dyDescent="0.25">
      <c r="A13" s="1" t="s">
        <v>33</v>
      </c>
      <c r="B13" s="1"/>
      <c r="C13" s="60"/>
      <c r="D13" s="60"/>
    </row>
    <row r="14" spans="1:4" s="5" customFormat="1" x14ac:dyDescent="0.25">
      <c r="A14" s="2" t="s">
        <v>54</v>
      </c>
      <c r="B14" s="2" t="s">
        <v>55</v>
      </c>
      <c r="C14" s="61">
        <v>171.63</v>
      </c>
      <c r="D14" s="61">
        <f>C14</f>
        <v>171.63</v>
      </c>
    </row>
    <row r="15" spans="1:4" s="5" customFormat="1" x14ac:dyDescent="0.25">
      <c r="A15" s="2"/>
      <c r="B15" s="2" t="s">
        <v>56</v>
      </c>
      <c r="C15" s="61">
        <f>Precios!C21</f>
        <v>43.89</v>
      </c>
      <c r="D15" s="61">
        <f t="shared" ref="D15:D20" si="0">C15</f>
        <v>43.89</v>
      </c>
    </row>
    <row r="16" spans="1:4" s="5" customFormat="1" x14ac:dyDescent="0.25">
      <c r="A16" s="2" t="s">
        <v>57</v>
      </c>
      <c r="B16" s="2" t="s">
        <v>55</v>
      </c>
      <c r="C16" s="61">
        <f>C14/Precios!$C$17</f>
        <v>28.136065573770491</v>
      </c>
      <c r="D16" s="61">
        <f t="shared" si="0"/>
        <v>28.136065573770491</v>
      </c>
    </row>
    <row r="17" spans="1:4" s="5" customFormat="1" x14ac:dyDescent="0.25">
      <c r="A17" s="2"/>
      <c r="B17" s="2" t="s">
        <v>56</v>
      </c>
      <c r="C17" s="61">
        <f>Precios!C22</f>
        <v>7.195081967213115</v>
      </c>
      <c r="D17" s="61">
        <f t="shared" si="0"/>
        <v>7.195081967213115</v>
      </c>
    </row>
    <row r="18" spans="1:4" x14ac:dyDescent="0.25">
      <c r="A18" s="2" t="s">
        <v>3</v>
      </c>
      <c r="B18" s="2" t="s">
        <v>31</v>
      </c>
      <c r="C18" s="62">
        <v>1.5E-3</v>
      </c>
      <c r="D18" s="62">
        <f t="shared" si="0"/>
        <v>1.5E-3</v>
      </c>
    </row>
    <row r="19" spans="1:4" x14ac:dyDescent="0.25">
      <c r="A19" s="2" t="s">
        <v>4</v>
      </c>
      <c r="B19" s="2" t="s">
        <v>31</v>
      </c>
      <c r="C19" s="62">
        <v>1.44E-2</v>
      </c>
      <c r="D19" s="62">
        <f t="shared" si="0"/>
        <v>1.44E-2</v>
      </c>
    </row>
    <row r="20" spans="1:4" x14ac:dyDescent="0.25">
      <c r="A20" s="2" t="s">
        <v>5</v>
      </c>
      <c r="B20" s="2" t="s">
        <v>31</v>
      </c>
      <c r="C20" s="62">
        <v>0.02</v>
      </c>
      <c r="D20" s="62">
        <f t="shared" si="0"/>
        <v>0.02</v>
      </c>
    </row>
    <row r="21" spans="1:4" ht="15.75" x14ac:dyDescent="0.25">
      <c r="A21" s="1" t="s">
        <v>41</v>
      </c>
      <c r="B21" s="1"/>
      <c r="C21" s="60"/>
      <c r="D21" s="60"/>
    </row>
    <row r="22" spans="1:4" x14ac:dyDescent="0.25">
      <c r="A22" s="2" t="s">
        <v>36</v>
      </c>
      <c r="B22" s="10" t="s">
        <v>32</v>
      </c>
      <c r="C22" s="63">
        <v>22</v>
      </c>
      <c r="D22" s="63">
        <f>C22</f>
        <v>22</v>
      </c>
    </row>
    <row r="23" spans="1:4" x14ac:dyDescent="0.25">
      <c r="A23" s="2" t="s">
        <v>8</v>
      </c>
      <c r="B23" s="44" t="s">
        <v>32</v>
      </c>
      <c r="C23" s="64">
        <v>28</v>
      </c>
      <c r="D23" s="64">
        <f t="shared" ref="D23:D29" si="1">C23</f>
        <v>28</v>
      </c>
    </row>
    <row r="24" spans="1:4" x14ac:dyDescent="0.25">
      <c r="A24" s="2" t="s">
        <v>51</v>
      </c>
      <c r="B24" s="44" t="s">
        <v>32</v>
      </c>
      <c r="C24" s="29">
        <v>0.02</v>
      </c>
      <c r="D24" s="64">
        <f t="shared" si="1"/>
        <v>0.02</v>
      </c>
    </row>
    <row r="25" spans="1:4" x14ac:dyDescent="0.25">
      <c r="A25" s="2" t="s">
        <v>52</v>
      </c>
      <c r="B25" s="44" t="s">
        <v>32</v>
      </c>
      <c r="C25" s="29">
        <v>13.4</v>
      </c>
      <c r="D25" s="64">
        <f t="shared" si="1"/>
        <v>13.4</v>
      </c>
    </row>
    <row r="26" spans="1:4" x14ac:dyDescent="0.25">
      <c r="A26" s="2" t="s">
        <v>9</v>
      </c>
      <c r="B26" s="44" t="s">
        <v>32</v>
      </c>
      <c r="C26" s="29">
        <v>20.53</v>
      </c>
      <c r="D26" s="64">
        <f t="shared" si="1"/>
        <v>20.53</v>
      </c>
    </row>
    <row r="27" spans="1:4" x14ac:dyDescent="0.25">
      <c r="A27" s="2" t="s">
        <v>50</v>
      </c>
      <c r="B27" s="44" t="s">
        <v>32</v>
      </c>
      <c r="C27" s="29">
        <v>7.1</v>
      </c>
      <c r="D27" s="64">
        <f t="shared" si="1"/>
        <v>7.1</v>
      </c>
    </row>
    <row r="28" spans="1:4" x14ac:dyDescent="0.25">
      <c r="A28" s="2" t="s">
        <v>49</v>
      </c>
      <c r="B28" s="44" t="s">
        <v>32</v>
      </c>
      <c r="C28" s="58">
        <v>8.6999999999999993</v>
      </c>
      <c r="D28" s="64">
        <f t="shared" si="1"/>
        <v>8.6999999999999993</v>
      </c>
    </row>
    <row r="29" spans="1:4" x14ac:dyDescent="0.25">
      <c r="A29" s="2" t="s">
        <v>10</v>
      </c>
      <c r="B29" s="44" t="s">
        <v>32</v>
      </c>
      <c r="C29" s="29">
        <v>2.2000000000000002</v>
      </c>
      <c r="D29" s="64">
        <f t="shared" si="1"/>
        <v>2.2000000000000002</v>
      </c>
    </row>
    <row r="30" spans="1:4" x14ac:dyDescent="0.25">
      <c r="A30" s="25" t="s">
        <v>48</v>
      </c>
      <c r="B30" s="45" t="s">
        <v>32</v>
      </c>
      <c r="C30" s="51">
        <v>0</v>
      </c>
      <c r="D30" s="51">
        <v>0</v>
      </c>
    </row>
    <row r="31" spans="1:4" x14ac:dyDescent="0.25">
      <c r="A31" s="39"/>
      <c r="B31" s="40"/>
      <c r="C31" s="41"/>
      <c r="D31" s="41"/>
    </row>
    <row r="33" spans="1:4" ht="15.75" x14ac:dyDescent="0.25">
      <c r="A33" s="18"/>
      <c r="B33" s="7"/>
      <c r="D33" s="10"/>
    </row>
    <row r="34" spans="1:4" ht="15.75" x14ac:dyDescent="0.25">
      <c r="A34" s="17"/>
      <c r="B34" s="18"/>
      <c r="D34" s="5"/>
    </row>
    <row r="35" spans="1:4" x14ac:dyDescent="0.25">
      <c r="A35" s="19"/>
      <c r="B35" s="19"/>
      <c r="D35" s="5"/>
    </row>
    <row r="36" spans="1:4" x14ac:dyDescent="0.25">
      <c r="A36" s="19"/>
      <c r="B36" s="19"/>
      <c r="D36" s="5"/>
    </row>
    <row r="37" spans="1:4" x14ac:dyDescent="0.25">
      <c r="A37" s="19"/>
      <c r="B37" s="19"/>
      <c r="D37" s="5"/>
    </row>
    <row r="38" spans="1:4" x14ac:dyDescent="0.25">
      <c r="A38" s="19"/>
      <c r="B38" s="19"/>
      <c r="D38" s="5"/>
    </row>
    <row r="39" spans="1:4" x14ac:dyDescent="0.25">
      <c r="A39" s="19"/>
      <c r="B39" s="19"/>
      <c r="D39" s="5"/>
    </row>
    <row r="40" spans="1:4" x14ac:dyDescent="0.25">
      <c r="A40" s="19"/>
      <c r="B40" s="19"/>
      <c r="C40" s="7"/>
    </row>
    <row r="41" spans="1:4" x14ac:dyDescent="0.25">
      <c r="A41" s="19"/>
      <c r="B41" s="19"/>
      <c r="C41" s="7"/>
    </row>
    <row r="42" spans="1:4" x14ac:dyDescent="0.25">
      <c r="A42" s="19"/>
      <c r="B42" s="19"/>
      <c r="C42" s="7"/>
    </row>
    <row r="43" spans="1:4" x14ac:dyDescent="0.25">
      <c r="A43" s="19"/>
      <c r="B43" s="20"/>
      <c r="C43" s="7"/>
    </row>
    <row r="44" spans="1:4" ht="15.75" x14ac:dyDescent="0.25">
      <c r="A44" s="17"/>
      <c r="B44" s="17"/>
      <c r="C44" s="7"/>
    </row>
    <row r="45" spans="1:4" x14ac:dyDescent="0.25">
      <c r="A45" s="19"/>
      <c r="B45" s="19"/>
      <c r="C45" s="4"/>
    </row>
    <row r="46" spans="1:4" x14ac:dyDescent="0.25">
      <c r="A46" s="19"/>
      <c r="B46" s="19"/>
      <c r="C46" s="4"/>
    </row>
    <row r="47" spans="1:4" x14ac:dyDescent="0.25">
      <c r="A47" s="19"/>
      <c r="B47" s="19"/>
      <c r="C47" s="4"/>
    </row>
    <row r="48" spans="1:4" x14ac:dyDescent="0.25">
      <c r="A48" s="19"/>
      <c r="B48" s="19"/>
      <c r="C48" s="4"/>
    </row>
    <row r="49" spans="1:3" x14ac:dyDescent="0.25">
      <c r="A49" s="8"/>
      <c r="B49" s="8"/>
      <c r="C49" s="21"/>
    </row>
    <row r="50" spans="1:3" ht="15.75" x14ac:dyDescent="0.25">
      <c r="A50" s="17"/>
      <c r="B50" s="17"/>
      <c r="C50" s="7"/>
    </row>
    <row r="51" spans="1:3" x14ac:dyDescent="0.25">
      <c r="A51" s="19"/>
      <c r="B51" s="20"/>
      <c r="C51" s="11"/>
    </row>
    <row r="52" spans="1:3" x14ac:dyDescent="0.25">
      <c r="A52" s="19"/>
      <c r="B52" s="20"/>
      <c r="C52" s="11"/>
    </row>
    <row r="53" spans="1:3" x14ac:dyDescent="0.25">
      <c r="A53" s="19"/>
      <c r="B53" s="20"/>
      <c r="C53" s="4"/>
    </row>
    <row r="54" spans="1:3" x14ac:dyDescent="0.25">
      <c r="A54" s="19"/>
      <c r="B54" s="20"/>
      <c r="C54" s="4"/>
    </row>
    <row r="55" spans="1:3" x14ac:dyDescent="0.25">
      <c r="A55" s="19"/>
      <c r="B55" s="20"/>
      <c r="C55" s="4"/>
    </row>
    <row r="56" spans="1:3" x14ac:dyDescent="0.25">
      <c r="A56" s="19"/>
      <c r="B56" s="20"/>
      <c r="C56" s="4"/>
    </row>
    <row r="57" spans="1:3" x14ac:dyDescent="0.25">
      <c r="A57" s="19"/>
      <c r="B57" s="20"/>
      <c r="C57" s="4"/>
    </row>
    <row r="58" spans="1:3" x14ac:dyDescent="0.25">
      <c r="A58" s="19"/>
      <c r="B58" s="20"/>
      <c r="C58" s="4"/>
    </row>
    <row r="59" spans="1:3" x14ac:dyDescent="0.25">
      <c r="A59" s="8"/>
      <c r="B59" s="8"/>
      <c r="C59" s="4"/>
    </row>
    <row r="60" spans="1:3" x14ac:dyDescent="0.25">
      <c r="A60" s="7"/>
      <c r="B60" s="7"/>
      <c r="C60" s="7"/>
    </row>
    <row r="61" spans="1:3" ht="21" x14ac:dyDescent="0.35">
      <c r="A61" s="22"/>
      <c r="B61" s="7"/>
      <c r="C61" s="7"/>
    </row>
    <row r="62" spans="1:3" x14ac:dyDescent="0.25">
      <c r="A62" s="7"/>
      <c r="B62" s="7"/>
      <c r="C62" s="7"/>
    </row>
    <row r="63" spans="1:3" ht="15.75" x14ac:dyDescent="0.25">
      <c r="A63" s="17"/>
      <c r="B63" s="18"/>
      <c r="C63" s="7"/>
    </row>
    <row r="64" spans="1:3" x14ac:dyDescent="0.25">
      <c r="A64" s="19"/>
      <c r="B64" s="19"/>
      <c r="C64" s="7"/>
    </row>
    <row r="65" spans="1:3" x14ac:dyDescent="0.25">
      <c r="A65" s="19"/>
      <c r="B65" s="19"/>
      <c r="C65" s="7"/>
    </row>
    <row r="66" spans="1:3" x14ac:dyDescent="0.25">
      <c r="A66" s="19"/>
      <c r="B66" s="19"/>
      <c r="C66" s="7"/>
    </row>
    <row r="67" spans="1:3" x14ac:dyDescent="0.25">
      <c r="A67" s="19"/>
      <c r="B67" s="19"/>
      <c r="C67" s="7"/>
    </row>
    <row r="68" spans="1:3" x14ac:dyDescent="0.25">
      <c r="A68" s="19"/>
      <c r="B68" s="19"/>
      <c r="C68" s="7"/>
    </row>
    <row r="69" spans="1:3" x14ac:dyDescent="0.25">
      <c r="A69" s="19"/>
      <c r="B69" s="19"/>
      <c r="C69" s="7"/>
    </row>
    <row r="70" spans="1:3" x14ac:dyDescent="0.25">
      <c r="A70" s="19"/>
      <c r="B70" s="19"/>
      <c r="C70" s="7"/>
    </row>
    <row r="71" spans="1:3" x14ac:dyDescent="0.25">
      <c r="A71" s="19"/>
      <c r="B71" s="19"/>
      <c r="C71" s="7"/>
    </row>
    <row r="72" spans="1:3" x14ac:dyDescent="0.25">
      <c r="A72" s="19"/>
      <c r="B72" s="20"/>
      <c r="C72" s="7"/>
    </row>
    <row r="73" spans="1:3" ht="15.75" x14ac:dyDescent="0.25">
      <c r="A73" s="17"/>
      <c r="B73" s="17"/>
      <c r="C73" s="7"/>
    </row>
    <row r="74" spans="1:3" x14ac:dyDescent="0.25">
      <c r="A74" s="19"/>
      <c r="B74" s="19"/>
      <c r="C74" s="4"/>
    </row>
    <row r="75" spans="1:3" x14ac:dyDescent="0.25">
      <c r="A75" s="19"/>
      <c r="B75" s="19"/>
      <c r="C75" s="4"/>
    </row>
    <row r="76" spans="1:3" x14ac:dyDescent="0.25">
      <c r="A76" s="19"/>
      <c r="B76" s="19"/>
      <c r="C76" s="4"/>
    </row>
    <row r="77" spans="1:3" x14ac:dyDescent="0.25">
      <c r="A77" s="19"/>
      <c r="B77" s="19"/>
      <c r="C77" s="4"/>
    </row>
    <row r="78" spans="1:3" x14ac:dyDescent="0.25">
      <c r="A78" s="8"/>
      <c r="B78" s="8"/>
      <c r="C78" s="21"/>
    </row>
    <row r="79" spans="1:3" ht="15.75" x14ac:dyDescent="0.25">
      <c r="A79" s="17"/>
      <c r="B79" s="17"/>
      <c r="C79" s="7"/>
    </row>
    <row r="80" spans="1:3" x14ac:dyDescent="0.25">
      <c r="A80" s="19"/>
      <c r="B80" s="20"/>
      <c r="C80" s="11"/>
    </row>
    <row r="81" spans="1:3" x14ac:dyDescent="0.25">
      <c r="A81" s="19"/>
      <c r="B81" s="20"/>
      <c r="C81" s="11"/>
    </row>
    <row r="82" spans="1:3" x14ac:dyDescent="0.25">
      <c r="A82" s="19"/>
      <c r="B82" s="20"/>
      <c r="C82" s="4"/>
    </row>
    <row r="83" spans="1:3" x14ac:dyDescent="0.25">
      <c r="A83" s="19"/>
      <c r="B83" s="20"/>
      <c r="C83" s="4"/>
    </row>
    <row r="84" spans="1:3" x14ac:dyDescent="0.25">
      <c r="A84" s="19"/>
      <c r="B84" s="20"/>
      <c r="C84" s="4"/>
    </row>
    <row r="85" spans="1:3" x14ac:dyDescent="0.25">
      <c r="A85" s="19"/>
      <c r="B85" s="20"/>
      <c r="C85" s="4"/>
    </row>
    <row r="86" spans="1:3" x14ac:dyDescent="0.25">
      <c r="A86" s="19"/>
      <c r="B86" s="20"/>
      <c r="C86" s="4"/>
    </row>
    <row r="87" spans="1:3" x14ac:dyDescent="0.25">
      <c r="A87" s="19"/>
      <c r="B87" s="20"/>
      <c r="C87" s="4"/>
    </row>
    <row r="88" spans="1:3" x14ac:dyDescent="0.25">
      <c r="A88" s="7"/>
      <c r="B88" s="7"/>
      <c r="C88" s="7"/>
    </row>
    <row r="89" spans="1:3" x14ac:dyDescent="0.25">
      <c r="A89" s="7"/>
      <c r="B89" s="7"/>
      <c r="C89" s="7"/>
    </row>
    <row r="90" spans="1:3" x14ac:dyDescent="0.25">
      <c r="A90" s="7"/>
      <c r="B90" s="7"/>
      <c r="C90" s="7"/>
    </row>
  </sheetData>
  <pageMargins left="0.7" right="0.7" top="0.75" bottom="0.75" header="0.3" footer="0.3"/>
  <pageSetup orientation="portrait" r:id="rId1"/>
  <ignoredErrors>
    <ignoredError sqref="C1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9"/>
  <sheetViews>
    <sheetView zoomScale="85" zoomScaleNormal="85" workbookViewId="0">
      <pane xSplit="2" ySplit="1" topLeftCell="C2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baseColWidth="10" defaultRowHeight="15" x14ac:dyDescent="0.25"/>
  <cols>
    <col min="1" max="1" width="23.28515625" bestFit="1" customWidth="1"/>
    <col min="2" max="2" width="13.28515625" bestFit="1" customWidth="1"/>
    <col min="3" max="3" width="19.28515625" bestFit="1" customWidth="1"/>
    <col min="4" max="4" width="15.28515625" bestFit="1" customWidth="1"/>
  </cols>
  <sheetData>
    <row r="1" spans="1:7" ht="15.75" x14ac:dyDescent="0.25">
      <c r="A1" s="1" t="s">
        <v>35</v>
      </c>
      <c r="B1" s="9" t="s">
        <v>27</v>
      </c>
      <c r="C1" s="55" t="s">
        <v>68</v>
      </c>
      <c r="D1" s="56" t="s">
        <v>69</v>
      </c>
      <c r="E1" s="49"/>
      <c r="F1" s="7"/>
      <c r="G1" s="7"/>
    </row>
    <row r="2" spans="1:7" x14ac:dyDescent="0.25">
      <c r="A2" s="32" t="s">
        <v>26</v>
      </c>
      <c r="B2" s="32" t="s">
        <v>38</v>
      </c>
      <c r="C2" s="57">
        <v>38.61</v>
      </c>
      <c r="D2" s="57">
        <f>C2</f>
        <v>38.61</v>
      </c>
      <c r="E2" s="49"/>
      <c r="F2" s="7"/>
      <c r="G2" s="7"/>
    </row>
    <row r="3" spans="1:7" x14ac:dyDescent="0.25">
      <c r="A3" s="33" t="s">
        <v>21</v>
      </c>
      <c r="B3" s="33" t="s">
        <v>38</v>
      </c>
      <c r="C3" s="58">
        <v>0.32</v>
      </c>
      <c r="D3" s="58">
        <f t="shared" ref="D3:D12" si="0">C3</f>
        <v>0.32</v>
      </c>
      <c r="E3" s="49"/>
      <c r="F3" s="7"/>
      <c r="G3" s="7"/>
    </row>
    <row r="4" spans="1:7" x14ac:dyDescent="0.25">
      <c r="A4" s="33" t="s">
        <v>18</v>
      </c>
      <c r="B4" s="33" t="s">
        <v>38</v>
      </c>
      <c r="C4" s="58">
        <v>40</v>
      </c>
      <c r="D4" s="58">
        <f t="shared" si="0"/>
        <v>40</v>
      </c>
      <c r="E4" s="49"/>
      <c r="F4" s="7"/>
      <c r="G4" s="7"/>
    </row>
    <row r="5" spans="1:7" x14ac:dyDescent="0.25">
      <c r="A5" s="33" t="s">
        <v>19</v>
      </c>
      <c r="B5" s="33" t="s">
        <v>38</v>
      </c>
      <c r="C5" s="58">
        <v>0.61</v>
      </c>
      <c r="D5" s="58">
        <f t="shared" si="0"/>
        <v>0.61</v>
      </c>
      <c r="E5" s="49"/>
      <c r="F5" s="7"/>
      <c r="G5" s="7"/>
    </row>
    <row r="6" spans="1:7" x14ac:dyDescent="0.25">
      <c r="A6" s="33" t="s">
        <v>20</v>
      </c>
      <c r="B6" s="33" t="s">
        <v>38</v>
      </c>
      <c r="C6" s="58">
        <v>0.69</v>
      </c>
      <c r="D6" s="58">
        <f t="shared" si="0"/>
        <v>0.69</v>
      </c>
      <c r="E6" s="49"/>
      <c r="F6" s="7"/>
      <c r="G6" s="7"/>
    </row>
    <row r="7" spans="1:7" x14ac:dyDescent="0.25">
      <c r="A7" s="33" t="s">
        <v>37</v>
      </c>
      <c r="B7" s="33" t="s">
        <v>38</v>
      </c>
      <c r="C7" s="58">
        <v>4.0999999999999996</v>
      </c>
      <c r="D7" s="58">
        <f t="shared" si="0"/>
        <v>4.0999999999999996</v>
      </c>
      <c r="E7" s="49"/>
      <c r="F7" s="7"/>
      <c r="G7" s="7"/>
    </row>
    <row r="8" spans="1:7" x14ac:dyDescent="0.25">
      <c r="A8" s="33" t="s">
        <v>39</v>
      </c>
      <c r="B8" s="33" t="s">
        <v>38</v>
      </c>
      <c r="C8" s="58">
        <v>62</v>
      </c>
      <c r="D8" s="58">
        <f t="shared" si="0"/>
        <v>62</v>
      </c>
      <c r="E8" s="49"/>
      <c r="F8" s="7"/>
      <c r="G8" s="7"/>
    </row>
    <row r="9" spans="1:7" x14ac:dyDescent="0.25">
      <c r="A9" s="33" t="s">
        <v>22</v>
      </c>
      <c r="B9" s="33" t="s">
        <v>38</v>
      </c>
      <c r="C9" s="58">
        <v>72</v>
      </c>
      <c r="D9" s="58">
        <f t="shared" si="0"/>
        <v>72</v>
      </c>
      <c r="E9" s="49"/>
      <c r="F9" s="7"/>
      <c r="G9" s="7"/>
    </row>
    <row r="10" spans="1:7" x14ac:dyDescent="0.25">
      <c r="A10" s="33" t="s">
        <v>34</v>
      </c>
      <c r="B10" s="33" t="s">
        <v>59</v>
      </c>
      <c r="C10" s="58">
        <v>50</v>
      </c>
      <c r="D10" s="58">
        <f t="shared" si="0"/>
        <v>50</v>
      </c>
      <c r="E10" s="49"/>
      <c r="F10" s="7"/>
      <c r="G10" s="7"/>
    </row>
    <row r="11" spans="1:7" s="46" customFormat="1" x14ac:dyDescent="0.25">
      <c r="A11" s="33" t="s">
        <v>34</v>
      </c>
      <c r="B11" s="33" t="s">
        <v>58</v>
      </c>
      <c r="C11" s="58">
        <f>C10*C17</f>
        <v>305</v>
      </c>
      <c r="D11" s="58">
        <f t="shared" si="0"/>
        <v>305</v>
      </c>
      <c r="E11" s="7"/>
      <c r="F11" s="7"/>
      <c r="G11" s="7"/>
    </row>
    <row r="12" spans="1:7" s="46" customFormat="1" x14ac:dyDescent="0.25">
      <c r="A12" s="36" t="s">
        <v>60</v>
      </c>
      <c r="B12" s="36" t="s">
        <v>61</v>
      </c>
      <c r="C12" s="59">
        <v>1.5</v>
      </c>
      <c r="D12" s="59">
        <f t="shared" si="0"/>
        <v>1.5</v>
      </c>
      <c r="E12" s="7"/>
      <c r="F12" s="7"/>
      <c r="G12" s="7"/>
    </row>
    <row r="13" spans="1:7" s="7" customFormat="1" x14ac:dyDescent="0.25"/>
    <row r="14" spans="1:7" s="7" customFormat="1" x14ac:dyDescent="0.25">
      <c r="A14" s="31" t="s">
        <v>43</v>
      </c>
      <c r="B14" s="38" t="s">
        <v>42</v>
      </c>
      <c r="C14" s="52">
        <v>190</v>
      </c>
    </row>
    <row r="15" spans="1:7" s="7" customFormat="1" x14ac:dyDescent="0.25">
      <c r="A15" s="36"/>
      <c r="B15" s="34" t="s">
        <v>47</v>
      </c>
      <c r="C15" s="53">
        <f>C14/10</f>
        <v>19</v>
      </c>
      <c r="D15" s="26"/>
    </row>
    <row r="16" spans="1:7" s="7" customFormat="1" x14ac:dyDescent="0.25">
      <c r="A16" s="95" t="s">
        <v>64</v>
      </c>
      <c r="B16" s="96"/>
      <c r="C16" s="12">
        <v>5.34</v>
      </c>
      <c r="D16" s="26"/>
    </row>
    <row r="17" spans="1:4" s="7" customFormat="1" x14ac:dyDescent="0.25">
      <c r="A17" s="93" t="s">
        <v>65</v>
      </c>
      <c r="B17" s="94"/>
      <c r="C17" s="12">
        <v>6.1</v>
      </c>
    </row>
    <row r="18" spans="1:4" s="7" customFormat="1" x14ac:dyDescent="0.25">
      <c r="A18" s="37" t="s">
        <v>44</v>
      </c>
      <c r="B18" s="38" t="s">
        <v>42</v>
      </c>
      <c r="C18" s="52">
        <v>299</v>
      </c>
    </row>
    <row r="19" spans="1:4" s="7" customFormat="1" x14ac:dyDescent="0.25">
      <c r="A19" s="48">
        <v>41760</v>
      </c>
      <c r="B19" s="35" t="s">
        <v>47</v>
      </c>
      <c r="C19" s="53">
        <f>C18/10</f>
        <v>29.9</v>
      </c>
    </row>
    <row r="20" spans="1:4" s="7" customFormat="1" x14ac:dyDescent="0.25">
      <c r="A20" s="19"/>
      <c r="B20" s="19"/>
    </row>
    <row r="21" spans="1:4" s="7" customFormat="1" x14ac:dyDescent="0.25">
      <c r="A21" s="31" t="s">
        <v>53</v>
      </c>
      <c r="B21" s="38" t="s">
        <v>46</v>
      </c>
      <c r="C21" s="52">
        <v>43.89</v>
      </c>
    </row>
    <row r="22" spans="1:4" s="7" customFormat="1" x14ac:dyDescent="0.25">
      <c r="A22" s="36"/>
      <c r="B22" s="34" t="s">
        <v>42</v>
      </c>
      <c r="C22" s="54">
        <f>C21/C17</f>
        <v>7.195081967213115</v>
      </c>
    </row>
    <row r="23" spans="1:4" s="7" customFormat="1" x14ac:dyDescent="0.25">
      <c r="A23" s="19"/>
      <c r="B23" s="19"/>
    </row>
    <row r="24" spans="1:4" s="7" customFormat="1" x14ac:dyDescent="0.25">
      <c r="A24" s="19"/>
      <c r="B24" s="19"/>
    </row>
    <row r="25" spans="1:4" s="7" customFormat="1" ht="15" customHeight="1" x14ac:dyDescent="0.25">
      <c r="A25" s="19"/>
      <c r="B25" s="19"/>
      <c r="C25" s="97"/>
      <c r="D25" s="97"/>
    </row>
    <row r="26" spans="1:4" s="7" customFormat="1" ht="15" customHeight="1" x14ac:dyDescent="0.25">
      <c r="A26" s="19"/>
      <c r="B26" s="19"/>
      <c r="C26" s="97"/>
      <c r="D26" s="97"/>
    </row>
    <row r="27" spans="1:4" s="7" customFormat="1" ht="21" x14ac:dyDescent="0.35">
      <c r="A27" s="22"/>
    </row>
    <row r="28" spans="1:4" s="7" customFormat="1" ht="15.75" x14ac:dyDescent="0.25">
      <c r="A28" s="17"/>
      <c r="B28" s="18"/>
    </row>
    <row r="29" spans="1:4" s="7" customFormat="1" x14ac:dyDescent="0.25">
      <c r="A29" s="19"/>
      <c r="B29" s="19"/>
    </row>
    <row r="30" spans="1:4" s="7" customFormat="1" x14ac:dyDescent="0.25">
      <c r="A30" s="19"/>
      <c r="B30" s="19"/>
    </row>
    <row r="31" spans="1:4" s="7" customFormat="1" x14ac:dyDescent="0.25">
      <c r="A31" s="19"/>
      <c r="B31" s="19"/>
    </row>
    <row r="32" spans="1:4" s="7" customFormat="1" x14ac:dyDescent="0.25">
      <c r="A32" s="19"/>
      <c r="B32" s="19"/>
    </row>
    <row r="33" spans="1:2" s="7" customFormat="1" x14ac:dyDescent="0.25">
      <c r="A33" s="19"/>
      <c r="B33" s="19"/>
    </row>
    <row r="34" spans="1:2" s="7" customFormat="1" x14ac:dyDescent="0.25">
      <c r="A34" s="19"/>
      <c r="B34" s="19"/>
    </row>
    <row r="35" spans="1:2" s="7" customFormat="1" x14ac:dyDescent="0.25">
      <c r="A35" s="19"/>
      <c r="B35" s="19"/>
    </row>
    <row r="36" spans="1:2" s="7" customFormat="1" x14ac:dyDescent="0.25">
      <c r="A36" s="19"/>
      <c r="B36" s="19"/>
    </row>
    <row r="37" spans="1:2" s="7" customFormat="1" x14ac:dyDescent="0.25">
      <c r="A37" s="19"/>
      <c r="B37" s="19"/>
    </row>
    <row r="38" spans="1:2" s="7" customFormat="1" x14ac:dyDescent="0.25"/>
    <row r="39" spans="1:2" s="7" customFormat="1" x14ac:dyDescent="0.25"/>
  </sheetData>
  <mergeCells count="4">
    <mergeCell ref="A17:B17"/>
    <mergeCell ref="A16:B16"/>
    <mergeCell ref="C25:C26"/>
    <mergeCell ref="D25:D26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4" sqref="B14"/>
    </sheetView>
  </sheetViews>
  <sheetFormatPr baseColWidth="10" defaultRowHeight="15" x14ac:dyDescent="0.25"/>
  <cols>
    <col min="1" max="1" width="46.5703125" bestFit="1" customWidth="1"/>
    <col min="2" max="2" width="19.28515625" bestFit="1" customWidth="1"/>
    <col min="3" max="3" width="15.28515625" bestFit="1" customWidth="1"/>
  </cols>
  <sheetData>
    <row r="1" spans="1:3" s="7" customFormat="1" ht="14.25" customHeight="1" x14ac:dyDescent="0.25">
      <c r="A1" s="1" t="s">
        <v>23</v>
      </c>
      <c r="B1" s="55" t="s">
        <v>68</v>
      </c>
      <c r="C1" s="56" t="s">
        <v>69</v>
      </c>
    </row>
    <row r="2" spans="1:3" s="7" customFormat="1" x14ac:dyDescent="0.25">
      <c r="A2" s="50" t="s">
        <v>0</v>
      </c>
      <c r="B2" s="13">
        <f>'Planteo Técnico'!C3*Precios!$C$2</f>
        <v>57.914999999999999</v>
      </c>
      <c r="C2" s="13">
        <f>B2</f>
        <v>57.914999999999999</v>
      </c>
    </row>
    <row r="3" spans="1:3" s="7" customFormat="1" x14ac:dyDescent="0.25">
      <c r="A3" s="2" t="s">
        <v>21</v>
      </c>
      <c r="B3" s="13">
        <f>'Planteo Técnico'!C4*Precios!$C$3</f>
        <v>44.800000000000004</v>
      </c>
      <c r="C3" s="13">
        <f t="shared" ref="C3:C9" si="0">B3</f>
        <v>44.800000000000004</v>
      </c>
    </row>
    <row r="4" spans="1:3" s="7" customFormat="1" x14ac:dyDescent="0.25">
      <c r="A4" s="2" t="s">
        <v>18</v>
      </c>
      <c r="B4" s="13">
        <f>'Planteo Técnico'!C5*Precios!$C$4</f>
        <v>11.200000000000001</v>
      </c>
      <c r="C4" s="13">
        <f t="shared" si="0"/>
        <v>11.200000000000001</v>
      </c>
    </row>
    <row r="5" spans="1:3" s="7" customFormat="1" x14ac:dyDescent="0.25">
      <c r="A5" s="2" t="s">
        <v>19</v>
      </c>
      <c r="B5" s="13">
        <f>'Planteo Técnico'!C6*Precios!$C$5</f>
        <v>30.5</v>
      </c>
      <c r="C5" s="13">
        <f t="shared" si="0"/>
        <v>30.5</v>
      </c>
    </row>
    <row r="6" spans="1:3" s="7" customFormat="1" x14ac:dyDescent="0.25">
      <c r="A6" s="2" t="s">
        <v>20</v>
      </c>
      <c r="B6" s="13">
        <f>'Planteo Técnico'!C7*Precios!$C$6</f>
        <v>34.5</v>
      </c>
      <c r="C6" s="13">
        <f t="shared" si="0"/>
        <v>34.5</v>
      </c>
    </row>
    <row r="7" spans="1:3" s="7" customFormat="1" x14ac:dyDescent="0.25">
      <c r="A7" s="2" t="s">
        <v>37</v>
      </c>
      <c r="B7" s="13">
        <f>'Planteo Técnico'!C8*Precios!$C$7</f>
        <v>10.25</v>
      </c>
      <c r="C7" s="13">
        <f t="shared" si="0"/>
        <v>10.25</v>
      </c>
    </row>
    <row r="8" spans="1:3" s="7" customFormat="1" x14ac:dyDescent="0.25">
      <c r="A8" s="2" t="s">
        <v>39</v>
      </c>
      <c r="B8" s="13">
        <f>'Planteo Técnico'!C9*Precios!$C$8</f>
        <v>24.8</v>
      </c>
      <c r="C8" s="13">
        <f t="shared" si="0"/>
        <v>24.8</v>
      </c>
    </row>
    <row r="9" spans="1:3" s="7" customFormat="1" x14ac:dyDescent="0.25">
      <c r="A9" s="2" t="s">
        <v>22</v>
      </c>
      <c r="B9" s="13">
        <f>'Planteo Técnico'!C10*Precios!$C$9</f>
        <v>3.6</v>
      </c>
      <c r="C9" s="13">
        <f t="shared" si="0"/>
        <v>3.6</v>
      </c>
    </row>
    <row r="10" spans="1:3" s="7" customFormat="1" x14ac:dyDescent="0.25">
      <c r="A10" s="50" t="s">
        <v>34</v>
      </c>
      <c r="B10" s="13">
        <f>'Planteo Técnico'!C11*Precios!C10</f>
        <v>50</v>
      </c>
      <c r="C10" s="13">
        <f>'Planteo Técnico'!D11*Precios!D10</f>
        <v>50</v>
      </c>
    </row>
    <row r="11" spans="1:3" s="7" customFormat="1" x14ac:dyDescent="0.25">
      <c r="A11" s="50" t="s">
        <v>60</v>
      </c>
      <c r="B11" s="14">
        <f>'Planteo Técnico'!C12*Precios!C12</f>
        <v>0</v>
      </c>
      <c r="C11" s="14">
        <f>'Planteo Técnico'!D12*Precios!D12</f>
        <v>0</v>
      </c>
    </row>
    <row r="12" spans="1:3" s="7" customFormat="1" x14ac:dyDescent="0.25">
      <c r="A12" s="3" t="s">
        <v>1</v>
      </c>
      <c r="B12" s="13">
        <f>SUM(B2:B11)</f>
        <v>267.56500000000005</v>
      </c>
      <c r="C12" s="13">
        <f t="shared" ref="C12" si="1">SUM(C2:C11)</f>
        <v>267.56500000000005</v>
      </c>
    </row>
    <row r="13" spans="1:3" s="7" customFormat="1" ht="14.25" customHeight="1" x14ac:dyDescent="0.25">
      <c r="A13" s="1" t="s">
        <v>24</v>
      </c>
      <c r="B13" s="15"/>
      <c r="C13" s="15"/>
    </row>
    <row r="14" spans="1:3" s="7" customFormat="1" x14ac:dyDescent="0.25">
      <c r="A14" s="2" t="s">
        <v>2</v>
      </c>
      <c r="B14" s="24">
        <f>('Planteo Técnico'!C16+'Planteo Técnico'!C17)*(MARGENES!D7/10)</f>
        <v>88.327868852459019</v>
      </c>
      <c r="C14" s="24">
        <f>('Planteo Técnico'!D16+'Planteo Técnico'!D17)*(MARGENES!E7/10)</f>
        <v>88.327868852459019</v>
      </c>
    </row>
    <row r="15" spans="1:3" s="7" customFormat="1" x14ac:dyDescent="0.25">
      <c r="A15" s="2" t="s">
        <v>3</v>
      </c>
      <c r="B15" s="27">
        <f>'Planteo Técnico'!$C18</f>
        <v>1.5E-3</v>
      </c>
      <c r="C15" s="27">
        <f>'Planteo Técnico'!$C18</f>
        <v>1.5E-3</v>
      </c>
    </row>
    <row r="16" spans="1:3" s="7" customFormat="1" x14ac:dyDescent="0.25">
      <c r="A16" s="2" t="s">
        <v>4</v>
      </c>
      <c r="B16" s="27">
        <f>'Planteo Técnico'!$C19</f>
        <v>1.44E-2</v>
      </c>
      <c r="C16" s="27">
        <f>'Planteo Técnico'!$C19</f>
        <v>1.44E-2</v>
      </c>
    </row>
    <row r="17" spans="1:4" s="7" customFormat="1" x14ac:dyDescent="0.25">
      <c r="A17" s="2" t="s">
        <v>5</v>
      </c>
      <c r="B17" s="28">
        <f>'Planteo Técnico'!$C20</f>
        <v>0.02</v>
      </c>
      <c r="C17" s="28">
        <f>'Planteo Técnico'!$C20</f>
        <v>0.02</v>
      </c>
    </row>
    <row r="18" spans="1:4" s="7" customFormat="1" x14ac:dyDescent="0.25">
      <c r="A18" s="3" t="s">
        <v>6</v>
      </c>
      <c r="B18" s="27">
        <f>SUM(B15:B17)</f>
        <v>3.5900000000000001E-2</v>
      </c>
      <c r="C18" s="27">
        <f t="shared" ref="C18" si="2">SUM(C15:C17)</f>
        <v>3.5900000000000001E-2</v>
      </c>
    </row>
    <row r="19" spans="1:4" s="7" customFormat="1" ht="14.25" customHeight="1" x14ac:dyDescent="0.25">
      <c r="A19" s="1" t="s">
        <v>25</v>
      </c>
      <c r="B19" s="15"/>
      <c r="C19" s="15"/>
    </row>
    <row r="20" spans="1:4" x14ac:dyDescent="0.25">
      <c r="A20" s="2" t="s">
        <v>7</v>
      </c>
      <c r="B20" s="29">
        <f>'Planteo Técnico'!C22</f>
        <v>22</v>
      </c>
      <c r="C20" s="29">
        <f>'Planteo Técnico'!D22</f>
        <v>22</v>
      </c>
    </row>
    <row r="21" spans="1:4" x14ac:dyDescent="0.25">
      <c r="A21" s="2" t="s">
        <v>8</v>
      </c>
      <c r="B21" s="29">
        <f>'Planteo Técnico'!C23</f>
        <v>28</v>
      </c>
      <c r="C21" s="29">
        <f>'Planteo Técnico'!D23</f>
        <v>28</v>
      </c>
    </row>
    <row r="22" spans="1:4" x14ac:dyDescent="0.25">
      <c r="A22" s="2" t="s">
        <v>51</v>
      </c>
      <c r="B22" s="29">
        <f>'Planteo Técnico'!C24*MARGENES!D10</f>
        <v>9.5</v>
      </c>
      <c r="C22" s="29">
        <f>'Planteo Técnico'!D24*MARGENES!E10</f>
        <v>9.5</v>
      </c>
    </row>
    <row r="23" spans="1:4" x14ac:dyDescent="0.25">
      <c r="A23" s="2" t="s">
        <v>52</v>
      </c>
      <c r="B23" s="29">
        <f>'Planteo Técnico'!C25</f>
        <v>13.4</v>
      </c>
      <c r="C23" s="29">
        <f>'Planteo Técnico'!D25</f>
        <v>13.4</v>
      </c>
    </row>
    <row r="24" spans="1:4" x14ac:dyDescent="0.25">
      <c r="A24" s="2" t="s">
        <v>9</v>
      </c>
      <c r="B24" s="29">
        <f>'Planteo Técnico'!C26</f>
        <v>20.53</v>
      </c>
      <c r="C24" s="29">
        <f>'Planteo Técnico'!D26</f>
        <v>20.53</v>
      </c>
    </row>
    <row r="25" spans="1:4" x14ac:dyDescent="0.25">
      <c r="A25" s="2" t="s">
        <v>50</v>
      </c>
      <c r="B25" s="24">
        <v>8.1</v>
      </c>
      <c r="C25" s="24">
        <v>8.1</v>
      </c>
      <c r="D25" s="42"/>
    </row>
    <row r="26" spans="1:4" x14ac:dyDescent="0.25">
      <c r="A26" s="2" t="s">
        <v>49</v>
      </c>
      <c r="B26" s="23">
        <v>6.9</v>
      </c>
      <c r="C26" s="23">
        <v>6.9</v>
      </c>
      <c r="D26" s="43"/>
    </row>
    <row r="27" spans="1:4" x14ac:dyDescent="0.25">
      <c r="A27" s="2" t="s">
        <v>10</v>
      </c>
      <c r="B27" s="29">
        <f>'Planteo Técnico'!C29</f>
        <v>2.2000000000000002</v>
      </c>
      <c r="C27" s="29">
        <f>'Planteo Técnico'!D29</f>
        <v>2.2000000000000002</v>
      </c>
      <c r="D27" s="43"/>
    </row>
    <row r="28" spans="1:4" x14ac:dyDescent="0.25">
      <c r="A28" s="2" t="s">
        <v>11</v>
      </c>
      <c r="B28" s="29">
        <f>'Planteo Técnico'!C30</f>
        <v>0</v>
      </c>
      <c r="C28" s="29">
        <f>'Planteo Técnico'!D30</f>
        <v>0</v>
      </c>
    </row>
    <row r="29" spans="1:4" s="7" customFormat="1" x14ac:dyDescent="0.25">
      <c r="A29" s="3" t="s">
        <v>12</v>
      </c>
      <c r="B29" s="30">
        <f>SUM(B20:B28)</f>
        <v>110.63000000000001</v>
      </c>
      <c r="C29" s="30">
        <f t="shared" ref="C29" si="3">SUM(C20:C28)</f>
        <v>110.63000000000001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zoomScale="85" zoomScaleNormal="85" workbookViewId="0">
      <selection activeCell="D10" sqref="D10"/>
    </sheetView>
  </sheetViews>
  <sheetFormatPr baseColWidth="10" defaultRowHeight="15" x14ac:dyDescent="0.25"/>
  <cols>
    <col min="1" max="1" width="11.85546875" style="72" customWidth="1"/>
    <col min="2" max="2" width="16" style="72" customWidth="1"/>
    <col min="3" max="3" width="36" style="72" bestFit="1" customWidth="1"/>
    <col min="4" max="4" width="29.42578125" style="72" bestFit="1" customWidth="1"/>
    <col min="5" max="5" width="29.85546875" style="72" bestFit="1" customWidth="1"/>
    <col min="6" max="16384" width="11.42578125" style="72"/>
  </cols>
  <sheetData>
    <row r="2" spans="1:5" ht="22.5" customHeight="1" x14ac:dyDescent="0.4">
      <c r="B2" s="74"/>
    </row>
    <row r="3" spans="1:5" ht="22.5" customHeight="1" x14ac:dyDescent="0.4">
      <c r="B3" s="74"/>
    </row>
    <row r="4" spans="1:5" ht="22.5" customHeight="1" thickBot="1" x14ac:dyDescent="0.45">
      <c r="A4" s="75"/>
      <c r="B4" s="74"/>
    </row>
    <row r="5" spans="1:5" ht="19.5" thickBot="1" x14ac:dyDescent="0.35">
      <c r="C5" s="75"/>
      <c r="D5" s="98" t="s">
        <v>78</v>
      </c>
      <c r="E5" s="99"/>
    </row>
    <row r="6" spans="1:5" ht="21.75" thickBot="1" x14ac:dyDescent="0.4">
      <c r="B6" s="73" t="s">
        <v>72</v>
      </c>
      <c r="C6" s="75"/>
      <c r="D6" s="86" t="s">
        <v>79</v>
      </c>
      <c r="E6" s="86" t="s">
        <v>80</v>
      </c>
    </row>
    <row r="7" spans="1:5" ht="15" customHeight="1" x14ac:dyDescent="0.3">
      <c r="A7" s="87"/>
      <c r="B7" s="75" t="s">
        <v>73</v>
      </c>
      <c r="C7" s="88"/>
      <c r="D7" s="102">
        <v>25</v>
      </c>
      <c r="E7" s="100">
        <v>25</v>
      </c>
    </row>
    <row r="8" spans="1:5" ht="15" customHeight="1" thickBot="1" x14ac:dyDescent="0.3">
      <c r="A8" s="89"/>
      <c r="B8" s="89"/>
      <c r="C8" s="90"/>
      <c r="D8" s="103"/>
      <c r="E8" s="101"/>
    </row>
    <row r="9" spans="1:5" ht="15" customHeight="1" x14ac:dyDescent="0.25">
      <c r="A9" s="104" t="s">
        <v>32</v>
      </c>
      <c r="B9" s="107" t="s">
        <v>70</v>
      </c>
      <c r="C9" s="68" t="s">
        <v>63</v>
      </c>
      <c r="D9" s="69">
        <f>Precios!$C$15</f>
        <v>19</v>
      </c>
      <c r="E9" s="70">
        <f>Precios!$C$15</f>
        <v>19</v>
      </c>
    </row>
    <row r="10" spans="1:5" ht="15" customHeight="1" x14ac:dyDescent="0.25">
      <c r="A10" s="105"/>
      <c r="B10" s="108"/>
      <c r="C10" s="6" t="s">
        <v>13</v>
      </c>
      <c r="D10" s="47">
        <f>D9*D7</f>
        <v>475</v>
      </c>
      <c r="E10" s="67">
        <f t="shared" ref="E10" si="0">E9*E7</f>
        <v>475</v>
      </c>
    </row>
    <row r="11" spans="1:5" ht="15" customHeight="1" x14ac:dyDescent="0.25">
      <c r="A11" s="105"/>
      <c r="B11" s="108"/>
      <c r="C11" s="6" t="s">
        <v>67</v>
      </c>
      <c r="D11" s="65" t="s">
        <v>66</v>
      </c>
      <c r="E11" s="71">
        <f>30*(E7/10)</f>
        <v>75</v>
      </c>
    </row>
    <row r="12" spans="1:5" ht="15" customHeight="1" x14ac:dyDescent="0.25">
      <c r="A12" s="105"/>
      <c r="B12" s="108"/>
      <c r="C12" s="6" t="s">
        <v>14</v>
      </c>
      <c r="D12" s="47">
        <f>D10*COSTOS!B18+COSTOS!B14</f>
        <v>105.38036885245901</v>
      </c>
      <c r="E12" s="67">
        <f>E10*COSTOS!B18+COSTOS!B14</f>
        <v>105.38036885245901</v>
      </c>
    </row>
    <row r="13" spans="1:5" ht="15" customHeight="1" x14ac:dyDescent="0.25">
      <c r="A13" s="105"/>
      <c r="B13" s="108"/>
      <c r="C13" s="6" t="s">
        <v>15</v>
      </c>
      <c r="D13" s="47">
        <f>D10-D12</f>
        <v>369.61963114754099</v>
      </c>
      <c r="E13" s="67">
        <f>(E11+E10)-E12</f>
        <v>444.61963114754099</v>
      </c>
    </row>
    <row r="14" spans="1:5" ht="15" customHeight="1" x14ac:dyDescent="0.25">
      <c r="A14" s="105"/>
      <c r="B14" s="108"/>
      <c r="C14" s="6" t="s">
        <v>45</v>
      </c>
      <c r="D14" s="47">
        <f>COSTOS!B12</f>
        <v>267.56500000000005</v>
      </c>
      <c r="E14" s="67">
        <f>COSTOS!B12</f>
        <v>267.56500000000005</v>
      </c>
    </row>
    <row r="15" spans="1:5" ht="15" customHeight="1" x14ac:dyDescent="0.25">
      <c r="A15" s="105"/>
      <c r="B15" s="108"/>
      <c r="C15" s="76" t="s">
        <v>83</v>
      </c>
      <c r="D15" s="77">
        <f>D13-D14</f>
        <v>102.05463114754093</v>
      </c>
      <c r="E15" s="78">
        <f t="shared" ref="E15" si="1">E13-E14</f>
        <v>177.05463114754093</v>
      </c>
    </row>
    <row r="16" spans="1:5" ht="15" customHeight="1" x14ac:dyDescent="0.25">
      <c r="A16" s="105"/>
      <c r="B16" s="108"/>
      <c r="C16" s="6" t="s">
        <v>16</v>
      </c>
      <c r="D16" s="47">
        <f>COSTOS!B29</f>
        <v>110.63000000000001</v>
      </c>
      <c r="E16" s="67">
        <f>COSTOS!B29</f>
        <v>110.63000000000001</v>
      </c>
    </row>
    <row r="17" spans="1:5" ht="15" customHeight="1" x14ac:dyDescent="0.25">
      <c r="A17" s="105"/>
      <c r="B17" s="108"/>
      <c r="C17" s="76" t="s">
        <v>84</v>
      </c>
      <c r="D17" s="77">
        <f>D15-D16</f>
        <v>-8.5753688524590785</v>
      </c>
      <c r="E17" s="78">
        <f t="shared" ref="E17" si="2">E15-E16</f>
        <v>66.424631147540921</v>
      </c>
    </row>
    <row r="18" spans="1:5" ht="15" customHeight="1" thickBot="1" x14ac:dyDescent="0.3">
      <c r="A18" s="105"/>
      <c r="B18" s="109"/>
      <c r="C18" s="81" t="s">
        <v>17</v>
      </c>
      <c r="D18" s="82">
        <f>(D14+D12)/(D9)</f>
        <v>19.628703623813635</v>
      </c>
      <c r="E18" s="83">
        <f t="shared" ref="E18" si="3">(E14+E12)/(E9)</f>
        <v>19.628703623813635</v>
      </c>
    </row>
    <row r="19" spans="1:5" ht="15" customHeight="1" x14ac:dyDescent="0.25">
      <c r="A19" s="105"/>
      <c r="B19" s="110" t="s">
        <v>71</v>
      </c>
      <c r="C19" s="66" t="s">
        <v>82</v>
      </c>
      <c r="D19" s="79">
        <v>5</v>
      </c>
      <c r="E19" s="80">
        <v>5</v>
      </c>
    </row>
    <row r="20" spans="1:5" ht="15" customHeight="1" x14ac:dyDescent="0.25">
      <c r="A20" s="105"/>
      <c r="B20" s="111"/>
      <c r="C20" s="6" t="s">
        <v>81</v>
      </c>
      <c r="D20" s="47">
        <f>D19*Precios!C19</f>
        <v>149.5</v>
      </c>
      <c r="E20" s="67">
        <f>D20</f>
        <v>149.5</v>
      </c>
    </row>
    <row r="21" spans="1:5" ht="15" customHeight="1" x14ac:dyDescent="0.25">
      <c r="A21" s="105"/>
      <c r="B21" s="111"/>
      <c r="C21" s="76" t="s">
        <v>74</v>
      </c>
      <c r="D21" s="77">
        <f>D15-D20</f>
        <v>-47.445368852459069</v>
      </c>
      <c r="E21" s="78">
        <f t="shared" ref="E21" si="4">E15-E20</f>
        <v>27.554631147540931</v>
      </c>
    </row>
    <row r="22" spans="1:5" ht="15" customHeight="1" thickBot="1" x14ac:dyDescent="0.3">
      <c r="A22" s="106"/>
      <c r="B22" s="112"/>
      <c r="C22" s="81" t="s">
        <v>17</v>
      </c>
      <c r="D22" s="84">
        <f>(D12+D14+D20)/D9</f>
        <v>27.497124676445214</v>
      </c>
      <c r="E22" s="85">
        <f t="shared" ref="E22" si="5">(E12+E14+E20)/E9</f>
        <v>27.497124676445214</v>
      </c>
    </row>
    <row r="24" spans="1:5" ht="18.75" x14ac:dyDescent="0.3">
      <c r="A24" s="91" t="s">
        <v>75</v>
      </c>
    </row>
    <row r="25" spans="1:5" x14ac:dyDescent="0.25">
      <c r="A25" s="72" t="s">
        <v>76</v>
      </c>
    </row>
    <row r="26" spans="1:5" x14ac:dyDescent="0.25">
      <c r="A26" s="72" t="s">
        <v>86</v>
      </c>
    </row>
    <row r="27" spans="1:5" x14ac:dyDescent="0.25">
      <c r="A27" s="72" t="s">
        <v>85</v>
      </c>
    </row>
    <row r="28" spans="1:5" x14ac:dyDescent="0.25">
      <c r="A28" s="72" t="s">
        <v>88</v>
      </c>
    </row>
    <row r="29" spans="1:5" x14ac:dyDescent="0.25">
      <c r="A29" s="72" t="s">
        <v>87</v>
      </c>
    </row>
    <row r="30" spans="1:5" x14ac:dyDescent="0.25">
      <c r="A30" s="72" t="s">
        <v>89</v>
      </c>
    </row>
    <row r="31" spans="1:5" ht="15.75" x14ac:dyDescent="0.25">
      <c r="A31" s="92" t="s">
        <v>77</v>
      </c>
    </row>
  </sheetData>
  <sheetProtection password="EB4E" sheet="1" objects="1" scenarios="1"/>
  <mergeCells count="6">
    <mergeCell ref="D5:E5"/>
    <mergeCell ref="E7:E8"/>
    <mergeCell ref="D7:D8"/>
    <mergeCell ref="A9:A22"/>
    <mergeCell ref="B9:B18"/>
    <mergeCell ref="B19:B22"/>
  </mergeCells>
  <pageMargins left="0.7" right="0.7" top="0.75" bottom="0.75" header="0.3" footer="0.3"/>
  <pageSetup orientation="portrait" r:id="rId1"/>
  <ignoredErrors>
    <ignoredError sqref="D14 D16 E16" formula="1"/>
    <ignoredError sqref="D18:E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Planteo Técnico</vt:lpstr>
      <vt:lpstr>Precios</vt:lpstr>
      <vt:lpstr>COSTOS</vt:lpstr>
      <vt:lpstr>MARGENES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gagusto</dc:creator>
  <cp:lastModifiedBy>pcarnero</cp:lastModifiedBy>
  <dcterms:created xsi:type="dcterms:W3CDTF">2012-05-07T15:00:24Z</dcterms:created>
  <dcterms:modified xsi:type="dcterms:W3CDTF">2013-05-15T14:24:51Z</dcterms:modified>
</cp:coreProperties>
</file>